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nz\A STEICOsecure\Preisliste\Kalk Hilfe\"/>
    </mc:Choice>
  </mc:AlternateContent>
  <workbookProtection workbookAlgorithmName="SHA-512" workbookHashValue="fkRxp+B/39JnOzGvMYBpebQ9yJe5qGa66hWq8T3vVPOLcQUSMXpQYciuAOss/ZzT/lzi9yUDTXZZzH1s0eYBhQ==" workbookSaltValue="5mFOdFwt7+tjrDwG16iDCQ==" workbookSpinCount="100000" lockStructure="1"/>
  <bookViews>
    <workbookView xWindow="0" yWindow="0" windowWidth="19200" windowHeight="6850" tabRatio="693" firstSheet="2" activeTab="2"/>
  </bookViews>
  <sheets>
    <sheet name="Putze etc. " sheetId="4" state="hidden" r:id="rId1"/>
    <sheet name="Platten" sheetId="9" state="hidden" r:id="rId2"/>
    <sheet name="STEICOsecureMineral" sheetId="10" r:id="rId3"/>
  </sheets>
  <definedNames>
    <definedName name="_xlnm._FilterDatabase" localSheetId="1" hidden="1">Platten!$A$1:$K$15</definedName>
    <definedName name="_xlnm._FilterDatabase" localSheetId="0" hidden="1">'Putze etc. '!$A$21:$J$28</definedName>
    <definedName name="Armierung_Name" comment="Armierungsputz">'Putze etc. '!$A$22:$A$23</definedName>
    <definedName name="_xlnm.Print_Area" localSheetId="2">STEICOsecureMineral!$A$1:$M$90</definedName>
    <definedName name="Farbtonklasse_Name">'Putze etc. '!$B$101:$B$103</definedName>
    <definedName name="Farbtonzuschlag_Anstrich_Name" comment="Silco und Color">'Putze etc. '!$A$97:$A$99</definedName>
    <definedName name="Farbtonzuschlag_Beschichtung_Name" comment="Render und Base Coat">'Putze etc. '!$A$92:$A$94</definedName>
    <definedName name="Gewebe_Name">'Putze etc. '!$A$27:$A$29</definedName>
    <definedName name="Haftvermittler_Name">'Putze etc. '!$A$33:$A$35</definedName>
    <definedName name="Oberputze_Name_1" comment="Oberputze ohne MP-Varianten">'Putze etc. '!$A$39:$A$63</definedName>
    <definedName name="Oberputze_Name_2" comment="nur MP-Varianten für zweite Oberputz-Schicht">'Putze etc. '!$A$67:$A$69</definedName>
    <definedName name="Platten_Name">Platten!$A$3:$A$16</definedName>
    <definedName name="Platten_Werte">Platten!$A$3:$Q$16</definedName>
    <definedName name="Putze_Zubehör_Werte">'Putze etc. '!$A$4:$J$99</definedName>
    <definedName name="Schlussanstrich_Name">'Putze etc. '!$A$83:$A$87</definedName>
    <definedName name="Schraubdübel_Name">'Putze etc. '!$A$4:$A$17</definedName>
    <definedName name="Sockel_Armieren_Kleben">'Putze etc. '!$A$73:$A$74</definedName>
    <definedName name="Sockel_Oberputz">'Putze etc. '!$A$78:$A$79</definedName>
    <definedName name="Zwischenbeschichtung_Sockel_Name">'Putze etc. '!$A$73:$A$74</definedName>
  </definedNames>
  <calcPr calcId="162913"/>
</workbook>
</file>

<file path=xl/calcChain.xml><?xml version="1.0" encoding="utf-8"?>
<calcChain xmlns="http://schemas.openxmlformats.org/spreadsheetml/2006/main">
  <c r="E24" i="10" l="1"/>
  <c r="B60" i="10" l="1"/>
  <c r="J37" i="10"/>
  <c r="I37" i="10"/>
  <c r="E37" i="10"/>
  <c r="C37" i="10"/>
  <c r="B37" i="10"/>
  <c r="E66" i="10"/>
  <c r="E63" i="10"/>
  <c r="E60" i="10"/>
  <c r="E57" i="10"/>
  <c r="I66" i="10"/>
  <c r="I63" i="10"/>
  <c r="I60" i="10"/>
  <c r="I57" i="10"/>
  <c r="I52" i="10"/>
  <c r="I49" i="10"/>
  <c r="I46" i="10"/>
  <c r="I34" i="10"/>
  <c r="I31" i="10"/>
  <c r="I24" i="10"/>
  <c r="I21" i="10"/>
  <c r="E52" i="10"/>
  <c r="E49" i="10"/>
  <c r="E46" i="10"/>
  <c r="E43" i="10"/>
  <c r="E40" i="10"/>
  <c r="E34" i="10"/>
  <c r="C66" i="10"/>
  <c r="C63" i="10"/>
  <c r="C60" i="10"/>
  <c r="C57" i="10"/>
  <c r="C52" i="10"/>
  <c r="C49" i="10"/>
  <c r="C46" i="10"/>
  <c r="C43" i="10"/>
  <c r="C40" i="10"/>
  <c r="C34" i="10"/>
  <c r="E31" i="10"/>
  <c r="E28" i="10"/>
  <c r="C31" i="10"/>
  <c r="C28" i="10"/>
  <c r="J28" i="10"/>
  <c r="B28" i="10"/>
  <c r="C21" i="10"/>
  <c r="E18" i="10"/>
  <c r="C18" i="10"/>
  <c r="K37" i="10" l="1"/>
  <c r="D37" i="10"/>
  <c r="F37" i="10" s="1"/>
  <c r="G37" i="10" s="1"/>
  <c r="D28" i="10"/>
  <c r="F28" i="10" s="1"/>
  <c r="M37" i="10" l="1"/>
  <c r="I28" i="10"/>
  <c r="K28" i="10" s="1"/>
  <c r="M28" i="10" s="1"/>
  <c r="G28" i="10"/>
  <c r="J60" i="10" l="1"/>
  <c r="B66" i="10"/>
  <c r="J66" i="10"/>
  <c r="J57" i="10"/>
  <c r="B57" i="10"/>
  <c r="J63" i="10"/>
  <c r="B63" i="10"/>
  <c r="D60" i="10" l="1"/>
  <c r="F60" i="10" s="1"/>
  <c r="G60" i="10" s="1"/>
  <c r="K60" i="10"/>
  <c r="D66" i="10"/>
  <c r="F66" i="10" s="1"/>
  <c r="G66" i="10" s="1"/>
  <c r="D57" i="10"/>
  <c r="F57" i="10" s="1"/>
  <c r="K57" i="10" s="1"/>
  <c r="M57" i="10" s="1"/>
  <c r="D63" i="10"/>
  <c r="F63" i="10" s="1"/>
  <c r="G63" i="10" s="1"/>
  <c r="J43" i="10"/>
  <c r="B43" i="10"/>
  <c r="C24" i="10"/>
  <c r="E21" i="10"/>
  <c r="M60" i="10" l="1"/>
  <c r="K66" i="10"/>
  <c r="M66" i="10" s="1"/>
  <c r="G57" i="10"/>
  <c r="K63" i="10"/>
  <c r="M63" i="10" s="1"/>
  <c r="D43" i="10"/>
  <c r="F43" i="10" s="1"/>
  <c r="I43" i="10" l="1"/>
  <c r="K43" i="10" s="1"/>
  <c r="M43" i="10" s="1"/>
  <c r="G43" i="10"/>
  <c r="L3" i="9" l="1"/>
  <c r="I3" i="9"/>
  <c r="J3" i="9" s="1"/>
  <c r="G3" i="9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J46" i="10" l="1"/>
  <c r="J52" i="10"/>
  <c r="B25" i="10" l="1"/>
  <c r="A25" i="10"/>
  <c r="I25" i="10" l="1"/>
  <c r="E25" i="10"/>
  <c r="J25" i="10"/>
  <c r="C25" i="10"/>
  <c r="D25" i="10" l="1"/>
  <c r="J24" i="10"/>
  <c r="B24" i="10"/>
  <c r="K25" i="10" l="1"/>
  <c r="K24" i="10"/>
  <c r="F25" i="10"/>
  <c r="D24" i="10"/>
  <c r="J21" i="10"/>
  <c r="J18" i="10"/>
  <c r="J31" i="10"/>
  <c r="J34" i="10"/>
  <c r="J40" i="10"/>
  <c r="J49" i="10"/>
  <c r="M25" i="10" l="1"/>
  <c r="G25" i="10"/>
  <c r="F24" i="10"/>
  <c r="M24" i="10" s="1"/>
  <c r="K21" i="10"/>
  <c r="L7" i="9"/>
  <c r="I7" i="9"/>
  <c r="J7" i="9" s="1"/>
  <c r="G7" i="9"/>
  <c r="L6" i="9"/>
  <c r="I6" i="9"/>
  <c r="J6" i="9" s="1"/>
  <c r="G6" i="9"/>
  <c r="L5" i="9"/>
  <c r="I5" i="9"/>
  <c r="J5" i="9" s="1"/>
  <c r="G5" i="9"/>
  <c r="L4" i="9"/>
  <c r="I4" i="9"/>
  <c r="J4" i="9" s="1"/>
  <c r="G4" i="9"/>
  <c r="G24" i="10" l="1"/>
  <c r="B18" i="10"/>
  <c r="D18" i="10" l="1"/>
  <c r="K49" i="10"/>
  <c r="K34" i="10"/>
  <c r="K31" i="10"/>
  <c r="B52" i="10"/>
  <c r="B49" i="10"/>
  <c r="B40" i="10"/>
  <c r="B34" i="10"/>
  <c r="B31" i="10"/>
  <c r="B21" i="10"/>
  <c r="F18" i="10" l="1"/>
  <c r="I18" i="10" s="1"/>
  <c r="K52" i="10"/>
  <c r="K46" i="10"/>
  <c r="B46" i="10"/>
  <c r="G18" i="10" l="1"/>
  <c r="K18" i="10"/>
  <c r="M18" i="10" s="1"/>
  <c r="D46" i="10"/>
  <c r="D21" i="10"/>
  <c r="G9" i="9"/>
  <c r="G10" i="9"/>
  <c r="G11" i="9"/>
  <c r="G12" i="9"/>
  <c r="G13" i="9"/>
  <c r="G14" i="9"/>
  <c r="G15" i="9"/>
  <c r="G8" i="9"/>
  <c r="L15" i="9"/>
  <c r="I15" i="9"/>
  <c r="J15" i="9" s="1"/>
  <c r="L14" i="9"/>
  <c r="I14" i="9"/>
  <c r="J14" i="9" s="1"/>
  <c r="L13" i="9"/>
  <c r="I13" i="9"/>
  <c r="J13" i="9" s="1"/>
  <c r="L12" i="9"/>
  <c r="I12" i="9"/>
  <c r="L11" i="9"/>
  <c r="I11" i="9"/>
  <c r="J11" i="9" s="1"/>
  <c r="L10" i="9"/>
  <c r="I10" i="9"/>
  <c r="J10" i="9" s="1"/>
  <c r="L9" i="9"/>
  <c r="I9" i="9"/>
  <c r="J9" i="9" s="1"/>
  <c r="L8" i="9"/>
  <c r="I8" i="9"/>
  <c r="J8" i="9" s="1"/>
  <c r="D52" i="10" l="1"/>
  <c r="F52" i="10" s="1"/>
  <c r="G52" i="10" s="1"/>
  <c r="J12" i="9"/>
  <c r="F21" i="10"/>
  <c r="F46" i="10"/>
  <c r="M46" i="10" s="1"/>
  <c r="D49" i="10"/>
  <c r="D34" i="10"/>
  <c r="F34" i="10" s="1"/>
  <c r="D40" i="10"/>
  <c r="D31" i="10"/>
  <c r="F31" i="10" l="1"/>
  <c r="M31" i="10" s="1"/>
  <c r="G21" i="10"/>
  <c r="M21" i="10"/>
  <c r="G46" i="10"/>
  <c r="F49" i="10"/>
  <c r="G49" i="10" s="1"/>
  <c r="M52" i="10"/>
  <c r="F40" i="10"/>
  <c r="M34" i="10"/>
  <c r="G34" i="10"/>
  <c r="I40" i="10" l="1"/>
  <c r="K40" i="10" s="1"/>
  <c r="M40" i="10" s="1"/>
  <c r="G31" i="10"/>
  <c r="M49" i="10"/>
  <c r="G40" i="10"/>
  <c r="M69" i="10" l="1"/>
  <c r="M70" i="10" s="1"/>
  <c r="M71" i="10" l="1"/>
</calcChain>
</file>

<file path=xl/sharedStrings.xml><?xml version="1.0" encoding="utf-8"?>
<sst xmlns="http://schemas.openxmlformats.org/spreadsheetml/2006/main" count="502" uniqueCount="207">
  <si>
    <t>Schlussanstrich</t>
  </si>
  <si>
    <t>Gesamt</t>
  </si>
  <si>
    <t xml:space="preserve"> </t>
  </si>
  <si>
    <t>mtr.</t>
  </si>
  <si>
    <t>Einheit</t>
  </si>
  <si>
    <t>VE</t>
  </si>
  <si>
    <t>VE/Palette</t>
  </si>
  <si>
    <t>kg</t>
  </si>
  <si>
    <t>kg/Sack</t>
  </si>
  <si>
    <t>kg/Eimer</t>
  </si>
  <si>
    <t>Liter / Eimer</t>
  </si>
  <si>
    <t>Liter</t>
  </si>
  <si>
    <t>ca. Verbrauch /qm</t>
  </si>
  <si>
    <t>0,30 - 0,40 kg/m² pro Anstrich</t>
  </si>
  <si>
    <t xml:space="preserve">2,40 kg/m² 
</t>
  </si>
  <si>
    <t xml:space="preserve">3,10 kg/m² </t>
  </si>
  <si>
    <t xml:space="preserve">4,30 kg/m² </t>
  </si>
  <si>
    <t xml:space="preserve">3,50 kg/m² 
</t>
  </si>
  <si>
    <t xml:space="preserve">2,40 kg/m² </t>
  </si>
  <si>
    <t xml:space="preserve">1,80 kg/m² 
</t>
  </si>
  <si>
    <t>2,70 kg/m²</t>
  </si>
  <si>
    <t>1,80 kg/m²</t>
  </si>
  <si>
    <t>2,40 kg/m²</t>
  </si>
  <si>
    <t>2,80 kg/m²</t>
  </si>
  <si>
    <t xml:space="preserve">0,17 - 0,20 l/m² pro Anstrich
</t>
  </si>
  <si>
    <t>0,20 - 0,25 l/m² pro Anstrich</t>
  </si>
  <si>
    <t xml:space="preserve">2,30 kg/m² </t>
  </si>
  <si>
    <t xml:space="preserve">2,80 kg/m² </t>
  </si>
  <si>
    <t>Zuschlag für Farbtonklasse C2   €/kg</t>
  </si>
  <si>
    <t>Zuschlag für Farbtonklasse C3   €/kg</t>
  </si>
  <si>
    <t>Zuschlag für Farbtonklasse C2   €/Liter</t>
  </si>
  <si>
    <t>Zuschlag für Farbtonklasse C3   €/Liter</t>
  </si>
  <si>
    <t>1,00 mtr, /m²</t>
  </si>
  <si>
    <t>Bruttopreis</t>
  </si>
  <si>
    <t>Rabatt</t>
  </si>
  <si>
    <t>Produkt</t>
  </si>
  <si>
    <t>Bestellmenge Eimer</t>
  </si>
  <si>
    <t>Farbtonzuschläge auf getönt (C1)</t>
  </si>
  <si>
    <t>Karton</t>
  </si>
  <si>
    <t xml:space="preserve">Verklebung auf monolithischen Untergründen ca. 6 - 7  kg/m²     Aufbringen in zwei Arbeitsgängen                         1. Auftrag ca. 3-4 kg/m²                                         2. Auftrag ca. 3-4 kg{m²                            Aufbringen in einem Arbeitsgang ca. 6 - 8 kg/m²  </t>
  </si>
  <si>
    <t>Typ</t>
  </si>
  <si>
    <t>Dicke</t>
  </si>
  <si>
    <t>Format</t>
  </si>
  <si>
    <t>Deckmaß</t>
  </si>
  <si>
    <t>Stück / Palette</t>
  </si>
  <si>
    <t>m²/Palette</t>
  </si>
  <si>
    <t>m³/Palette</t>
  </si>
  <si>
    <t>Preis / m²</t>
  </si>
  <si>
    <t>Preis / M³</t>
  </si>
  <si>
    <t>100*</t>
  </si>
  <si>
    <t>120*</t>
  </si>
  <si>
    <t>200*</t>
  </si>
  <si>
    <t>220*</t>
  </si>
  <si>
    <t>240*</t>
  </si>
  <si>
    <t>STEICO protect L dry  140 x 1.200 x 400 mm</t>
  </si>
  <si>
    <t>STEICO protect L dry  160 x 1.200 x 400 mm</t>
  </si>
  <si>
    <t>STEICO protect L dry  180 x 1.200 x 400 mm</t>
  </si>
  <si>
    <t>Platte m²</t>
  </si>
  <si>
    <r>
      <rPr>
        <b/>
        <sz val="11"/>
        <color theme="1"/>
        <rFont val="Arial"/>
        <family val="2"/>
      </rPr>
      <t>STEICO secure Base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 xml:space="preserve"> Farbton: naturweiß   25 kg/Sack</t>
    </r>
  </si>
  <si>
    <t>Plattentyp</t>
  </si>
  <si>
    <t>Armierungsgewebe</t>
  </si>
  <si>
    <t>STEICO secure Base   Farbton: naturweiß   25 kg/Sack</t>
  </si>
  <si>
    <t>VE [m²/Palette]</t>
  </si>
  <si>
    <t>VE [kg/Sack]</t>
  </si>
  <si>
    <t>VE [m/Rolle]</t>
  </si>
  <si>
    <t>VE [kg/Sack bzw. Eimer]</t>
  </si>
  <si>
    <t>VE [kg/Eimer]</t>
  </si>
  <si>
    <t>Bestellmenge Rollen</t>
  </si>
  <si>
    <t>Bestellmenge Sack</t>
  </si>
  <si>
    <t>Bestellmenge Paletten</t>
  </si>
  <si>
    <t>Putzfläche [m²]</t>
  </si>
  <si>
    <t>m²</t>
  </si>
  <si>
    <t>VE [l/Eimer]</t>
  </si>
  <si>
    <t>Bestellmenge m²</t>
  </si>
  <si>
    <t>Bestellmenge kg</t>
  </si>
  <si>
    <t>Bestellmenge mtr.</t>
  </si>
  <si>
    <t>Bestellmenge Liter</t>
  </si>
  <si>
    <t>Bestellmenge Sack / Eimer</t>
  </si>
  <si>
    <t>STEICO protect L dry  100 x 1.200 x 400 mm (keine Lagerware)</t>
  </si>
  <si>
    <t>STEICO protect L dry  120 x 1.200 x 400 mm (keine Lagerware)</t>
  </si>
  <si>
    <t>STEICO protect L dry  200 x 1.200 x 400 mm (keine Lagerware)</t>
  </si>
  <si>
    <t>STEICO protect L dry  220 x 1.200 x 400 mm (keine Lagerware)</t>
  </si>
  <si>
    <t>STEICO protect L dry  240 x 1.200 x 400 mm (keine Lagerware)</t>
  </si>
  <si>
    <t xml:space="preserve">AGB Hinweis: </t>
  </si>
  <si>
    <t>Putz und Zubehör</t>
  </si>
  <si>
    <t>Netto</t>
  </si>
  <si>
    <t>Gesamtpreis ohne Transport / Verpackung</t>
  </si>
  <si>
    <t>Abnahme halbe LKW (ca. 35 m³). Kleinere Mengen auf Anfrage</t>
  </si>
  <si>
    <t>Kalkulationshilfe*</t>
  </si>
  <si>
    <t>Brutto-Listenpreis</t>
  </si>
  <si>
    <t>Verbrauch [m²/m²]</t>
  </si>
  <si>
    <t>Verbrauch [m²]</t>
  </si>
  <si>
    <t>Verbrauch [kg/m²]</t>
  </si>
  <si>
    <t>Verbrauch [kg]</t>
  </si>
  <si>
    <t>Verbrauch [m/m²]</t>
  </si>
  <si>
    <t>Verbrauch [m]</t>
  </si>
  <si>
    <t>Verbrauch [l/m²]</t>
  </si>
  <si>
    <t>Verbrauch [l]</t>
  </si>
  <si>
    <t>gelbe Felder = Eingabefelder / Auswahlfelder</t>
  </si>
  <si>
    <t>Datum:</t>
  </si>
  <si>
    <t>Sachberbeiter:</t>
  </si>
  <si>
    <t>Tel. Nr:</t>
  </si>
  <si>
    <t>E-Mail:</t>
  </si>
  <si>
    <t>Transportkosten auf Anfrage</t>
  </si>
  <si>
    <t>für Silco und Color Fassadenfarbe</t>
  </si>
  <si>
    <t>Keine Auswahl</t>
  </si>
  <si>
    <t>Farbtonklassen</t>
  </si>
  <si>
    <t>C1</t>
  </si>
  <si>
    <t>C2</t>
  </si>
  <si>
    <t>C3</t>
  </si>
  <si>
    <t>Netto-Preis je Einheit</t>
  </si>
  <si>
    <t>Klebemörtel</t>
  </si>
  <si>
    <t>ca. 3,00 kg/m²</t>
  </si>
  <si>
    <t>Rabatt STEICOprotect [%]</t>
  </si>
  <si>
    <t>Rabatt STEICOsecure [%]</t>
  </si>
  <si>
    <t>STEICO protect L dry  140 x 600 x 400 mm</t>
  </si>
  <si>
    <t>STEICO protect L dry  160 x 600 x 400 mm</t>
  </si>
  <si>
    <t>STEICO protect L dry  180 x 600 x 400 mm</t>
  </si>
  <si>
    <t>STEICO protect L dry  200 x 600 x 400 mm</t>
  </si>
  <si>
    <t>Palette</t>
  </si>
  <si>
    <t>Sack/Eimer</t>
  </si>
  <si>
    <t xml:space="preserve">* Dieses Tool soll Ihnen eine Hilfestellung bei der Ermittlung des voraussichtlichen Materialbedarfs geben. Alle Angaben / Berechnungen ohne Gewähr.
</t>
  </si>
  <si>
    <t>ejotherm STR Dämmstopfen</t>
  </si>
  <si>
    <t>Befestigungsmittel</t>
  </si>
  <si>
    <t>Bestellmenge Karton</t>
  </si>
  <si>
    <t>Fläche [m²]</t>
  </si>
  <si>
    <t>Menge [m²]</t>
  </si>
  <si>
    <t>VE [Stk/Karton]</t>
  </si>
  <si>
    <t>Verbrauch [Stk/m²]</t>
  </si>
  <si>
    <t>Verbrauch [Stk]</t>
  </si>
  <si>
    <t>Bestellmenge Stk</t>
  </si>
  <si>
    <t>we</t>
  </si>
  <si>
    <t>we = -0,55</t>
  </si>
  <si>
    <t>we = -1,0</t>
  </si>
  <si>
    <t>we = -1,6</t>
  </si>
  <si>
    <t>Sonstige Hinweise:</t>
  </si>
  <si>
    <t>Es gelten ausschließlich die Verkaufs- und Lieferungsbedingungen der STEICO SE</t>
  </si>
  <si>
    <t>Rücknahme von Putz, Farben und Zubehör nicht möglich.
Zuschläge, Frachtkosten und Paletten nicht rabattfähig.
Bitte beachten Sie das Techn. Datenblatt, das Sicherheitsdatenblatt sowie die Verarbeitungshinweise zu den Produkten.</t>
  </si>
  <si>
    <t>7 kg/ 5 mm Stärke</t>
  </si>
  <si>
    <t>Fassadenfläche</t>
  </si>
  <si>
    <t>STEICO protect L dry  80 x 600 x 400 mm</t>
  </si>
  <si>
    <r>
      <rPr>
        <b/>
        <sz val="36"/>
        <color rgb="FF5F5F5F"/>
        <rFont val="Arial"/>
        <family val="2"/>
      </rPr>
      <t>STEICO</t>
    </r>
    <r>
      <rPr>
        <b/>
        <i/>
        <sz val="36"/>
        <color rgb="FF7CB257"/>
        <rFont val="Arial"/>
        <family val="2"/>
      </rPr>
      <t>secure</t>
    </r>
    <r>
      <rPr>
        <b/>
        <sz val="36"/>
        <color rgb="FF7CB257"/>
        <rFont val="Arial"/>
        <family val="2"/>
      </rPr>
      <t xml:space="preserve"> </t>
    </r>
    <r>
      <rPr>
        <b/>
        <sz val="36"/>
        <color theme="1" tint="0.34998626667073579"/>
        <rFont val="Arial"/>
        <family val="2"/>
      </rPr>
      <t>Mineral</t>
    </r>
  </si>
  <si>
    <r>
      <t>Winddruck w</t>
    </r>
    <r>
      <rPr>
        <b/>
        <vertAlign val="subscript"/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[kN/m²] **</t>
    </r>
  </si>
  <si>
    <t>Putzfläche Sockel [m²]</t>
  </si>
  <si>
    <t>Putzfläche Fassade [m²]</t>
  </si>
  <si>
    <t>für Render und Base Coat</t>
  </si>
  <si>
    <t>Sockelfläche</t>
  </si>
  <si>
    <t>gesetzl. MwSt.</t>
  </si>
  <si>
    <t>Armierungsmörtel</t>
  </si>
  <si>
    <t>ejotherm STR U 2G 195</t>
  </si>
  <si>
    <t>Grundierung</t>
  </si>
  <si>
    <t>Oberputz</t>
  </si>
  <si>
    <t>Fassadenfarbe</t>
  </si>
  <si>
    <t>Farbtonzuschlag für Fassadenfarbe</t>
  </si>
  <si>
    <t>Farbtonzuschlag für Oberputz</t>
  </si>
  <si>
    <r>
      <rPr>
        <b/>
        <sz val="11"/>
        <color theme="1"/>
        <rFont val="Arial"/>
        <family val="2"/>
      </rPr>
      <t xml:space="preserve">STEICO secure Base Coat 
</t>
    </r>
    <r>
      <rPr>
        <b/>
        <sz val="11"/>
        <color theme="1"/>
        <rFont val="Arial"/>
        <family val="2"/>
      </rPr>
      <t>Farbton: weiß   25 kg/Eimer</t>
    </r>
  </si>
  <si>
    <r>
      <rPr>
        <b/>
        <sz val="11"/>
        <color theme="1"/>
        <rFont val="Arial"/>
        <family val="2"/>
      </rPr>
      <t xml:space="preserve">STEICO secure Base Coat 
</t>
    </r>
    <r>
      <rPr>
        <b/>
        <sz val="11"/>
        <color theme="1"/>
        <rFont val="Arial"/>
        <family val="2"/>
      </rPr>
      <t>Farbton: getönt C1   25 kg/Eimer</t>
    </r>
  </si>
  <si>
    <t>STEICO secure Base Coat 
Farbton: weiß   25 kg/Eimer</t>
  </si>
  <si>
    <r>
      <rPr>
        <b/>
        <sz val="11"/>
        <color theme="1"/>
        <rFont val="Arial"/>
        <family val="2"/>
      </rPr>
      <t xml:space="preserve">STEICO secure Render S K1,5  </t>
    </r>
    <r>
      <rPr>
        <sz val="11"/>
        <color theme="1"/>
        <rFont val="Arial"/>
        <family val="2"/>
      </rPr>
      <t xml:space="preserve">Farbton: </t>
    </r>
    <r>
      <rPr>
        <b/>
        <sz val="11"/>
        <color theme="1"/>
        <rFont val="Arial"/>
        <family val="2"/>
      </rPr>
      <t>weiß  25 kg/Eimer</t>
    </r>
  </si>
  <si>
    <t>STEICO secure Render S K2,0  Farbton: weiß  25 kg/Eimer</t>
  </si>
  <si>
    <t>STEICO secure Render S K3,0  Farbton: weiß   25 kg/Eimer</t>
  </si>
  <si>
    <t>STEICO secure Render S K1,5  Farbton: getönt  C1 25 kg/Eimer</t>
  </si>
  <si>
    <r>
      <rPr>
        <b/>
        <sz val="11"/>
        <color theme="1"/>
        <rFont val="Arial"/>
        <family val="2"/>
      </rPr>
      <t>STEICO secure Render S K2</t>
    </r>
    <r>
      <rPr>
        <sz val="11"/>
        <color theme="1"/>
        <rFont val="Arial"/>
        <family val="2"/>
      </rPr>
      <t xml:space="preserve">,0  </t>
    </r>
    <r>
      <rPr>
        <b/>
        <sz val="11"/>
        <color theme="1"/>
        <rFont val="Arial"/>
        <family val="2"/>
      </rPr>
      <t>Farbton: getönt C1 25 kg/Eimer</t>
    </r>
  </si>
  <si>
    <t>STEICO secure Render S K3,0  Farbton: getönt  C1  25 kg/Eimer</t>
  </si>
  <si>
    <r>
      <rPr>
        <b/>
        <sz val="11"/>
        <color theme="1"/>
        <rFont val="Arial"/>
        <family val="2"/>
      </rPr>
      <t>STEICO secure Render S R</t>
    </r>
    <r>
      <rPr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,0  Farbton: weiß  25 kg/Eimer</t>
    </r>
  </si>
  <si>
    <t>STEICO secure Render S R3,0  Farbton: weiß  25 kg/Eimer</t>
  </si>
  <si>
    <r>
      <rPr>
        <b/>
        <sz val="11"/>
        <color theme="1"/>
        <rFont val="Arial"/>
        <family val="2"/>
      </rPr>
      <t xml:space="preserve">STEICO secure Render M K1,5  </t>
    </r>
    <r>
      <rPr>
        <sz val="11"/>
        <color theme="1"/>
        <rFont val="Arial"/>
        <family val="2"/>
      </rPr>
      <t>Farbton: weiß  25 kg/Sack</t>
    </r>
  </si>
  <si>
    <t>STEICO secure Render M K2,0  Farbton: weiß  25 kg/Sack</t>
  </si>
  <si>
    <t>STEICO secure Render M K3,0  Farbton: weiß  25 kg/Sack</t>
  </si>
  <si>
    <t>STEICO secure Render M K1,5  Farbton: getönt C1  25 kg/Sack</t>
  </si>
  <si>
    <t>STEICO secure Render M K2,0  Farbton: getönt C1  25 kg/Sack</t>
  </si>
  <si>
    <t>STEICO secure Render M K3,0  Farbton: getönt C1  25 kg/Sack</t>
  </si>
  <si>
    <r>
      <rPr>
        <b/>
        <sz val="11"/>
        <color theme="1"/>
        <rFont val="Arial"/>
        <family val="2"/>
      </rPr>
      <t xml:space="preserve">STEICO secure Render M R1,5  </t>
    </r>
    <r>
      <rPr>
        <sz val="11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arbton: weiß  25 kg/Sack</t>
    </r>
  </si>
  <si>
    <t>STEICO secure Render M R2,0  Farbton: weiß  25 kg/Sack</t>
  </si>
  <si>
    <t>STEICO secure Render M R3,0  Farbton: weiß  25 kg/Sack</t>
  </si>
  <si>
    <t>STEICO secure Render M R1,5  Farbton: getönt C1  25 kg/Sack</t>
  </si>
  <si>
    <t>STEICO secure Render M R2,0  Farbton: getönt C1  25 kg/Sack</t>
  </si>
  <si>
    <t>STEICO secure Render M R3,0  Farbton: getönt C1  25 kg/Sack</t>
  </si>
  <si>
    <t>STEICO secure Render M MP 0,5  Farbton: weiß  25 kg/Sack</t>
  </si>
  <si>
    <r>
      <rPr>
        <b/>
        <sz val="11"/>
        <color theme="1"/>
        <rFont val="Arial"/>
        <family val="2"/>
      </rPr>
      <t xml:space="preserve">STEICO secure Render M MP 0,5  </t>
    </r>
    <r>
      <rPr>
        <sz val="11"/>
        <color theme="1"/>
        <rFont val="Arial"/>
        <family val="2"/>
      </rPr>
      <t>Farbton: getönt C1  25 kg/Sack</t>
    </r>
  </si>
  <si>
    <t>STEICO secure Render S R1,5  Farbton: weiß  25 kg/Eimer</t>
  </si>
  <si>
    <t>STEICO secure Render S R1,5  Farbton: getönt C1  25kg/Eimer</t>
  </si>
  <si>
    <t>STEICO secure Render S R2,0  Farbton: getönt C1  25 kg/Eimer</t>
  </si>
  <si>
    <t>STEICO secure Render S R3,0  Farbton: getönt C1  25 kg/Eimer</t>
  </si>
  <si>
    <t>STEICO secure Silco  Farbton: weiß  15 Liter/Eimer</t>
  </si>
  <si>
    <t>STEICO secure Silco  Farbton: getönt C1    15 Liter/Eimer</t>
  </si>
  <si>
    <t>STEICO secure Color  Farbton: weiß  15 Liter/Eimer</t>
  </si>
  <si>
    <t>STEICO secure Color  Farbton: getönt C1  15 Liter/Eimer</t>
  </si>
  <si>
    <t>Farbtonzuschlag für Grundierung</t>
  </si>
  <si>
    <r>
      <rPr>
        <b/>
        <sz val="11"/>
        <color theme="1"/>
        <rFont val="Arial"/>
        <family val="2"/>
      </rPr>
      <t xml:space="preserve">STEICO secure Mesh F   </t>
    </r>
    <r>
      <rPr>
        <sz val="11"/>
        <color theme="1"/>
        <rFont val="Arial"/>
        <family val="2"/>
      </rPr>
      <t>Maschenweite 4 x 4 mm</t>
    </r>
  </si>
  <si>
    <r>
      <rPr>
        <b/>
        <sz val="11"/>
        <color theme="1"/>
        <rFont val="Arial"/>
        <family val="2"/>
      </rPr>
      <t xml:space="preserve">STEICO secure Mesh G   </t>
    </r>
    <r>
      <rPr>
        <sz val="11"/>
        <color theme="1"/>
        <rFont val="Arial"/>
        <family val="2"/>
      </rPr>
      <t>Maschenweite 6 x 6 mm</t>
    </r>
  </si>
  <si>
    <t>STEICO secure Mesh F   Maschenweite 4 x 4 mm</t>
  </si>
  <si>
    <t>Oberputz-1</t>
  </si>
  <si>
    <t>Oberputz-2</t>
  </si>
  <si>
    <t>Oberputz 2 (nur Modellierputz)</t>
  </si>
  <si>
    <t>Sockel - Oberputz</t>
  </si>
  <si>
    <t>1,5 kg/ 5 mm Stärke</t>
  </si>
  <si>
    <t>Sockel - Armieren/Kleben</t>
  </si>
  <si>
    <t>STEICO secure Base Guard [O]  Farbton: grau  25 kg/Sack</t>
  </si>
  <si>
    <t>STEICO secure Base Guard [K/A]  Farbton: grau  25 kg/Sack</t>
  </si>
  <si>
    <t>WDVS für Außenwände zur Anwendung auf massiven, mineralischen Untergründen gem. ETA-16/0400 und AbZ Nr. Z-33.43-1582</t>
  </si>
  <si>
    <t>Lieferung:</t>
  </si>
  <si>
    <r>
      <rPr>
        <sz val="10"/>
        <color rgb="FFFF0000"/>
        <rFont val="Arial"/>
        <family val="2"/>
      </rPr>
      <t>Anlieferung auf kostenlosen Einweg-Paletten. Keine Rücknahme</t>
    </r>
    <r>
      <rPr>
        <sz val="10"/>
        <color theme="1"/>
        <rFont val="Arial"/>
        <family val="2"/>
      </rPr>
      <t xml:space="preserve">
</t>
    </r>
  </si>
  <si>
    <r>
      <t>** Rechnerische Anzahl der Dübel/ m² bei Anwendung des jeweiligen Dübelbildes aus Verarbeitungsanleitung bei Einhaltung der Mindestanzahl gem. Zulassung. Winddruck w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(Windsoglasten) nach DIN EN 1991-1-4. 
Einfamilienhäuser bis h=10m sind in den Windzonen 1 und 2 Winddruck- und Sogkräften von max. w</t>
    </r>
    <r>
      <rPr>
        <vertAlign val="subscript"/>
        <sz val="10"/>
        <color theme="1"/>
        <rFont val="Arial"/>
        <family val="2"/>
      </rPr>
      <t xml:space="preserve">e </t>
    </r>
    <r>
      <rPr>
        <sz val="10"/>
        <color theme="1"/>
        <rFont val="Arial"/>
        <family val="2"/>
      </rPr>
      <t xml:space="preserve">= 1,00 kN/m² ausgesetzt. Für die küstennahen Bereiche an Nord- und Ostsee sind Berechnungen durchzuführen, die von Sachverständigen bwz. Ingenieurbüros angeboten werden.
</t>
    </r>
  </si>
  <si>
    <t>STEICO protect dry Holzfaser-Dämmplatten</t>
  </si>
  <si>
    <t>Stand: 09/2021</t>
  </si>
  <si>
    <t xml:space="preserve">Anlieferung auf Paletten - Berechnung je Palette 16,- €. Keine Rücknahme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</si>
</sst>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-* #,##0.000\ _€_-;\-* #,##0.000\ _€_-;_-* &quot;-&quot;??\ _€_-;_-@_-"/>
    <numFmt numFmtId="167" formatCode="_-* #,##0.000\ _€_-;\-* #,##0.000\ _€_-;_-* &quot;-&quot;???\ _€_-;_-@_-"/>
    <numFmt numFmtId="168" formatCode="0.000"/>
    <numFmt numFmtId="169" formatCode="0\ &quot;m²&quot;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36"/>
      <color theme="1"/>
      <name val="Arial"/>
      <family val="2"/>
    </font>
    <font>
      <b/>
      <sz val="36"/>
      <color rgb="FF5F5F5F"/>
      <name val="Arial"/>
      <family val="2"/>
    </font>
    <font>
      <b/>
      <i/>
      <sz val="36"/>
      <color rgb="FF7CB257"/>
      <name val="Arial"/>
      <family val="2"/>
    </font>
    <font>
      <b/>
      <sz val="36"/>
      <color rgb="FF7CB257"/>
      <name val="Arial"/>
      <family val="2"/>
    </font>
    <font>
      <b/>
      <sz val="36"/>
      <color theme="1" tint="0.34998626667073579"/>
      <name val="Arial"/>
      <family val="2"/>
    </font>
    <font>
      <sz val="3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bscript"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vertAlign val="subscript"/>
      <sz val="10"/>
      <color theme="1"/>
      <name val="Arial"/>
      <family val="2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CB257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8" borderId="0" applyNumberFormat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Border="1"/>
    <xf numFmtId="0" fontId="4" fillId="3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4" fontId="5" fillId="2" borderId="1" xfId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4" fontId="5" fillId="0" borderId="1" xfId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4" fontId="5" fillId="0" borderId="0" xfId="1" applyFont="1" applyBorder="1" applyAlignment="1">
      <alignment vertical="top" wrapText="1"/>
    </xf>
    <xf numFmtId="1" fontId="5" fillId="2" borderId="0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4" fontId="5" fillId="2" borderId="0" xfId="1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4" borderId="0" xfId="0" applyFill="1"/>
    <xf numFmtId="167" fontId="0" fillId="4" borderId="0" xfId="0" applyNumberFormat="1" applyFill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2" borderId="1" xfId="2" applyNumberFormat="1" applyFont="1" applyFill="1" applyBorder="1" applyAlignment="1">
      <alignment horizontal="left" indent="1"/>
    </xf>
    <xf numFmtId="0" fontId="0" fillId="2" borderId="1" xfId="0" applyFill="1" applyBorder="1"/>
    <xf numFmtId="167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5" fontId="5" fillId="2" borderId="0" xfId="0" applyNumberFormat="1" applyFont="1" applyFill="1" applyBorder="1" applyAlignment="1">
      <alignment vertical="top" wrapText="1"/>
    </xf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68" fontId="0" fillId="0" borderId="1" xfId="0" applyNumberFormat="1" applyFill="1" applyBorder="1" applyAlignment="1">
      <alignment horizontal="center"/>
    </xf>
    <xf numFmtId="44" fontId="5" fillId="2" borderId="13" xfId="1" applyFont="1" applyFill="1" applyBorder="1" applyAlignment="1">
      <alignment vertical="top" wrapText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/>
    </xf>
    <xf numFmtId="10" fontId="5" fillId="0" borderId="0" xfId="0" applyNumberFormat="1" applyFont="1" applyBorder="1" applyAlignment="1" applyProtection="1">
      <alignment horizontal="center" vertical="center"/>
      <protection hidden="1"/>
    </xf>
    <xf numFmtId="10" fontId="10" fillId="0" borderId="0" xfId="0" applyNumberFormat="1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5" borderId="9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>
      <alignment vertical="top" wrapText="1"/>
    </xf>
    <xf numFmtId="0" fontId="9" fillId="5" borderId="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10" fontId="10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0" fontId="18" fillId="0" borderId="0" xfId="0" applyNumberFormat="1" applyFont="1" applyBorder="1" applyAlignment="1" applyProtection="1">
      <alignment horizontal="center" vertical="center"/>
      <protection hidden="1"/>
    </xf>
    <xf numFmtId="0" fontId="19" fillId="6" borderId="1" xfId="0" applyFont="1" applyFill="1" applyBorder="1" applyAlignment="1" applyProtection="1">
      <alignment horizontal="center" vertical="center" wrapText="1"/>
      <protection hidden="1"/>
    </xf>
    <xf numFmtId="0" fontId="19" fillId="7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1" fillId="6" borderId="1" xfId="0" applyFont="1" applyFill="1" applyBorder="1" applyAlignment="1" applyProtection="1">
      <alignment horizontal="center" vertical="center" wrapText="1"/>
      <protection hidden="1"/>
    </xf>
    <xf numFmtId="10" fontId="21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1" fontId="20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 applyProtection="1">
      <alignment horizontal="center" vertical="center"/>
      <protection hidden="1"/>
    </xf>
    <xf numFmtId="44" fontId="20" fillId="0" borderId="1" xfId="0" applyNumberFormat="1" applyFont="1" applyBorder="1" applyAlignment="1" applyProtection="1">
      <alignment horizontal="center" vertical="center"/>
      <protection hidden="1"/>
    </xf>
    <xf numFmtId="10" fontId="20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left" vertical="center"/>
      <protection hidden="1"/>
    </xf>
    <xf numFmtId="10" fontId="5" fillId="5" borderId="14" xfId="0" applyNumberFormat="1" applyFont="1" applyFill="1" applyBorder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44" fontId="4" fillId="5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left" vertical="top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44" fontId="5" fillId="0" borderId="5" xfId="0" applyNumberFormat="1" applyFont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left" vertical="center"/>
      <protection hidden="1"/>
    </xf>
    <xf numFmtId="10" fontId="5" fillId="6" borderId="15" xfId="0" applyNumberFormat="1" applyFont="1" applyFill="1" applyBorder="1" applyAlignment="1" applyProtection="1">
      <alignment horizontal="center"/>
      <protection hidden="1"/>
    </xf>
    <xf numFmtId="0" fontId="5" fillId="6" borderId="7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44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169" fontId="4" fillId="4" borderId="5" xfId="0" applyNumberFormat="1" applyFont="1" applyFill="1" applyBorder="1" applyAlignment="1" applyProtection="1">
      <alignment horizontal="center" vertical="center"/>
      <protection locked="0"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10" fontId="4" fillId="4" borderId="5" xfId="0" applyNumberFormat="1" applyFont="1" applyFill="1" applyBorder="1" applyAlignment="1" applyProtection="1">
      <alignment horizontal="center" vertical="center"/>
      <protection locked="0"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2" fontId="4" fillId="4" borderId="5" xfId="0" applyNumberFormat="1" applyFont="1" applyFill="1" applyBorder="1" applyAlignment="1" applyProtection="1">
      <alignment horizontal="center" vertical="center"/>
      <protection locked="0" hidden="1"/>
    </xf>
    <xf numFmtId="10" fontId="20" fillId="0" borderId="0" xfId="0" applyNumberFormat="1" applyFont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10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center"/>
    </xf>
    <xf numFmtId="0" fontId="20" fillId="2" borderId="0" xfId="0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 wrapText="1"/>
      <protection hidden="1"/>
    </xf>
    <xf numFmtId="10" fontId="20" fillId="2" borderId="0" xfId="0" applyNumberFormat="1" applyFont="1" applyFill="1" applyBorder="1" applyAlignment="1" applyProtection="1">
      <alignment horizontal="left" wrapText="1"/>
      <protection hidden="1"/>
    </xf>
    <xf numFmtId="0" fontId="20" fillId="0" borderId="0" xfId="0" applyFont="1" applyBorder="1" applyAlignment="1" applyProtection="1">
      <alignment horizontal="left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9" fillId="6" borderId="21" xfId="0" applyFont="1" applyFill="1" applyBorder="1" applyAlignment="1" applyProtection="1">
      <alignment horizontal="center" vertical="center" wrapText="1"/>
      <protection hidden="1"/>
    </xf>
    <xf numFmtId="0" fontId="19" fillId="6" borderId="22" xfId="0" applyFont="1" applyFill="1" applyBorder="1" applyAlignment="1" applyProtection="1">
      <alignment horizontal="center" vertical="center" wrapText="1"/>
      <protection hidden="1"/>
    </xf>
    <xf numFmtId="0" fontId="20" fillId="4" borderId="21" xfId="0" applyFont="1" applyFill="1" applyBorder="1" applyAlignment="1" applyProtection="1">
      <alignment horizontal="center" vertical="center" wrapText="1"/>
      <protection locked="0" hidden="1"/>
    </xf>
    <xf numFmtId="44" fontId="20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>
      <alignment vertical="top" wrapText="1"/>
    </xf>
    <xf numFmtId="0" fontId="20" fillId="4" borderId="23" xfId="0" applyFont="1" applyFill="1" applyBorder="1" applyAlignment="1" applyProtection="1">
      <alignment horizontal="center" vertical="center" wrapText="1"/>
      <protection locked="0" hidden="1"/>
    </xf>
    <xf numFmtId="1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0" fillId="0" borderId="24" xfId="0" applyFont="1" applyFill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44" fontId="20" fillId="0" borderId="24" xfId="0" applyNumberFormat="1" applyFont="1" applyBorder="1" applyAlignment="1" applyProtection="1">
      <alignment horizontal="center" vertical="center"/>
      <protection hidden="1"/>
    </xf>
    <xf numFmtId="10" fontId="20" fillId="0" borderId="24" xfId="0" applyNumberFormat="1" applyFont="1" applyFill="1" applyBorder="1" applyAlignment="1" applyProtection="1">
      <alignment horizontal="center" vertical="center"/>
      <protection hidden="1"/>
    </xf>
    <xf numFmtId="44" fontId="20" fillId="0" borderId="25" xfId="0" applyNumberFormat="1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27" fillId="2" borderId="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5" fillId="4" borderId="6" xfId="0" applyNumberFormat="1" applyFont="1" applyFill="1" applyBorder="1" applyAlignment="1" applyProtection="1">
      <alignment horizontal="left" vertical="center"/>
      <protection locked="0" hidden="1"/>
    </xf>
    <xf numFmtId="14" fontId="5" fillId="4" borderId="8" xfId="0" applyNumberFormat="1" applyFont="1" applyFill="1" applyBorder="1" applyAlignment="1" applyProtection="1">
      <alignment horizontal="left" vertical="center"/>
      <protection locked="0" hidden="1"/>
    </xf>
    <xf numFmtId="0" fontId="20" fillId="2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4" fillId="8" borderId="17" xfId="3" applyFont="1" applyBorder="1" applyAlignment="1" applyProtection="1">
      <alignment horizontal="center" vertical="center"/>
      <protection hidden="1"/>
    </xf>
    <xf numFmtId="0" fontId="24" fillId="8" borderId="14" xfId="3" applyFont="1" applyBorder="1" applyAlignment="1" applyProtection="1">
      <alignment horizontal="center" vertical="center"/>
      <protection hidden="1"/>
    </xf>
    <xf numFmtId="0" fontId="24" fillId="8" borderId="18" xfId="3" applyFont="1" applyBorder="1" applyAlignment="1" applyProtection="1">
      <alignment horizontal="center" vertical="center"/>
      <protection hidden="1"/>
    </xf>
  </cellXfs>
  <cellStyles count="4">
    <cellStyle name="Akzent1" xfId="3" builtinId="29"/>
    <cellStyle name="Komma" xfId="2" builtinId="3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777777"/>
      <color rgb="FF00CC00"/>
      <color rgb="FF5F5F5F"/>
      <color rgb="FF4D4D4D"/>
      <color rgb="FF969696"/>
      <color rgb="FF7CB257"/>
      <color rgb="FF7C57B2"/>
      <color rgb="FF339933"/>
      <color rgb="FF00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38100</xdr:rowOff>
    </xdr:from>
    <xdr:to>
      <xdr:col>0</xdr:col>
      <xdr:colOff>2924175</xdr:colOff>
      <xdr:row>43</xdr:row>
      <xdr:rowOff>95250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013025"/>
          <a:ext cx="4276725" cy="1009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409576</xdr:colOff>
      <xdr:row>0</xdr:row>
      <xdr:rowOff>129427</xdr:rowOff>
    </xdr:from>
    <xdr:to>
      <xdr:col>13</xdr:col>
      <xdr:colOff>247651</xdr:colOff>
      <xdr:row>1</xdr:row>
      <xdr:rowOff>662258</xdr:rowOff>
    </xdr:to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96476" y="129427"/>
          <a:ext cx="2981325" cy="1342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view="pageBreakPreview" topLeftCell="A78" zoomScaleNormal="40" zoomScaleSheetLayoutView="100" workbookViewId="0">
      <selection activeCell="J106" sqref="J106"/>
    </sheetView>
  </sheetViews>
  <sheetFormatPr baseColWidth="10" defaultColWidth="20.7265625" defaultRowHeight="14" x14ac:dyDescent="0.35"/>
  <cols>
    <col min="1" max="1" width="42.26953125" style="11" customWidth="1"/>
    <col min="2" max="2" width="36.54296875" style="11" customWidth="1"/>
    <col min="3" max="3" width="5.1796875" style="11" bestFit="1" customWidth="1"/>
    <col min="4" max="4" width="12.26953125" style="11" bestFit="1" customWidth="1"/>
    <col min="5" max="5" width="21.81640625" style="11" customWidth="1"/>
    <col min="6" max="6" width="5.1796875" style="11" bestFit="1" customWidth="1"/>
    <col min="7" max="8" width="3" style="12" bestFit="1" customWidth="1"/>
    <col min="9" max="9" width="10.26953125" style="12" bestFit="1" customWidth="1"/>
    <col min="10" max="10" width="12.54296875" style="11" bestFit="1" customWidth="1"/>
    <col min="11" max="11" width="11.54296875" style="11" bestFit="1" customWidth="1"/>
    <col min="12" max="12" width="13.1796875" style="11" customWidth="1"/>
    <col min="13" max="16384" width="20.7265625" style="11"/>
  </cols>
  <sheetData>
    <row r="1" spans="1:11" ht="21" x14ac:dyDescent="0.35">
      <c r="A1" s="38">
        <v>1</v>
      </c>
      <c r="B1" s="39">
        <v>2</v>
      </c>
      <c r="C1" s="38">
        <v>3</v>
      </c>
      <c r="D1" s="39">
        <v>4</v>
      </c>
      <c r="E1" s="38">
        <v>5</v>
      </c>
      <c r="F1" s="38">
        <v>6</v>
      </c>
      <c r="G1" s="39">
        <v>7</v>
      </c>
      <c r="H1" s="43">
        <v>8</v>
      </c>
      <c r="I1" s="39">
        <v>9</v>
      </c>
      <c r="J1" s="38">
        <v>10</v>
      </c>
    </row>
    <row r="2" spans="1:11" ht="20" x14ac:dyDescent="0.35">
      <c r="A2" s="144" t="s">
        <v>123</v>
      </c>
      <c r="C2" s="57"/>
      <c r="J2" s="6"/>
      <c r="K2" s="59"/>
    </row>
    <row r="3" spans="1:11" x14ac:dyDescent="0.35">
      <c r="A3" s="4" t="s">
        <v>35</v>
      </c>
      <c r="B3" s="4" t="s">
        <v>12</v>
      </c>
      <c r="C3" s="58" t="s">
        <v>5</v>
      </c>
      <c r="D3" s="4" t="s">
        <v>4</v>
      </c>
      <c r="E3" s="4" t="s">
        <v>6</v>
      </c>
      <c r="F3" s="40"/>
      <c r="H3" s="6"/>
      <c r="I3" s="4" t="s">
        <v>119</v>
      </c>
      <c r="J3" s="4" t="s">
        <v>33</v>
      </c>
      <c r="K3" s="60"/>
    </row>
    <row r="4" spans="1:11" x14ac:dyDescent="0.35">
      <c r="A4" s="9" t="str">
        <f t="shared" ref="A4:A16" si="0">CONCATENATE("ejotherm STR U 2G ",K4)</f>
        <v>ejotherm STR U 2G 115</v>
      </c>
      <c r="B4" s="7"/>
      <c r="C4" s="7">
        <v>100</v>
      </c>
      <c r="D4" s="7"/>
      <c r="E4" s="7">
        <v>100</v>
      </c>
      <c r="F4" s="18">
        <v>1</v>
      </c>
      <c r="H4" s="31"/>
      <c r="I4" s="8"/>
      <c r="J4" s="8">
        <v>59.86</v>
      </c>
      <c r="K4" s="59">
        <v>115</v>
      </c>
    </row>
    <row r="5" spans="1:11" s="5" customFormat="1" x14ac:dyDescent="0.35">
      <c r="A5" s="9" t="str">
        <f t="shared" si="0"/>
        <v>ejotherm STR U 2G 135</v>
      </c>
      <c r="B5" s="7"/>
      <c r="C5" s="7">
        <v>100</v>
      </c>
      <c r="D5" s="7"/>
      <c r="E5" s="7">
        <v>100</v>
      </c>
      <c r="F5" s="18">
        <v>1</v>
      </c>
      <c r="G5" s="12"/>
      <c r="H5" s="31"/>
      <c r="I5" s="8"/>
      <c r="J5" s="8">
        <v>68.94</v>
      </c>
      <c r="K5" s="59">
        <v>135</v>
      </c>
    </row>
    <row r="6" spans="1:11" x14ac:dyDescent="0.35">
      <c r="A6" s="9" t="str">
        <f t="shared" si="0"/>
        <v>ejotherm STR U 2G 155</v>
      </c>
      <c r="B6" s="7"/>
      <c r="C6" s="7">
        <v>100</v>
      </c>
      <c r="D6" s="7"/>
      <c r="E6" s="7">
        <v>100</v>
      </c>
      <c r="F6" s="18">
        <v>1</v>
      </c>
      <c r="H6" s="31"/>
      <c r="I6" s="8"/>
      <c r="J6" s="8">
        <v>83.5</v>
      </c>
      <c r="K6" s="59">
        <v>155</v>
      </c>
    </row>
    <row r="7" spans="1:11" x14ac:dyDescent="0.35">
      <c r="A7" s="9" t="str">
        <f t="shared" si="0"/>
        <v>ejotherm STR U 2G 175</v>
      </c>
      <c r="B7" s="7"/>
      <c r="C7" s="7">
        <v>100</v>
      </c>
      <c r="D7" s="7"/>
      <c r="E7" s="7">
        <v>100</v>
      </c>
      <c r="F7" s="18">
        <v>1</v>
      </c>
      <c r="H7" s="31"/>
      <c r="I7" s="8"/>
      <c r="J7" s="8">
        <v>96.86</v>
      </c>
      <c r="K7" s="59">
        <v>175</v>
      </c>
    </row>
    <row r="8" spans="1:11" x14ac:dyDescent="0.35">
      <c r="A8" s="9" t="str">
        <f t="shared" si="0"/>
        <v>ejotherm STR U 2G 195</v>
      </c>
      <c r="B8" s="7"/>
      <c r="C8" s="7">
        <v>100</v>
      </c>
      <c r="D8" s="7"/>
      <c r="E8" s="7">
        <v>100</v>
      </c>
      <c r="F8" s="18">
        <v>1</v>
      </c>
      <c r="H8" s="31"/>
      <c r="I8" s="8"/>
      <c r="J8" s="8">
        <v>117.57</v>
      </c>
      <c r="K8" s="59">
        <v>195</v>
      </c>
    </row>
    <row r="9" spans="1:11" x14ac:dyDescent="0.35">
      <c r="A9" s="9" t="str">
        <f t="shared" si="0"/>
        <v>ejotherm STR U 2G 215</v>
      </c>
      <c r="B9" s="7"/>
      <c r="C9" s="7">
        <v>100</v>
      </c>
      <c r="D9" s="7"/>
      <c r="E9" s="7">
        <v>100</v>
      </c>
      <c r="F9" s="18">
        <v>1</v>
      </c>
      <c r="H9" s="31"/>
      <c r="I9" s="8"/>
      <c r="J9" s="8">
        <v>121.62</v>
      </c>
      <c r="K9" s="59">
        <v>215</v>
      </c>
    </row>
    <row r="10" spans="1:11" x14ac:dyDescent="0.35">
      <c r="A10" s="9" t="str">
        <f t="shared" si="0"/>
        <v>ejotherm STR U 2G 235</v>
      </c>
      <c r="B10" s="7"/>
      <c r="C10" s="7">
        <v>100</v>
      </c>
      <c r="D10" s="7"/>
      <c r="E10" s="7">
        <v>100</v>
      </c>
      <c r="F10" s="18">
        <v>1</v>
      </c>
      <c r="H10" s="31"/>
      <c r="I10" s="8"/>
      <c r="J10" s="8">
        <v>130.76</v>
      </c>
      <c r="K10" s="59">
        <v>235</v>
      </c>
    </row>
    <row r="11" spans="1:11" x14ac:dyDescent="0.35">
      <c r="A11" s="9" t="str">
        <f t="shared" si="0"/>
        <v>ejotherm STR U 2G 255</v>
      </c>
      <c r="B11" s="7"/>
      <c r="C11" s="7">
        <v>100</v>
      </c>
      <c r="D11" s="7"/>
      <c r="E11" s="7">
        <v>100</v>
      </c>
      <c r="F11" s="18">
        <v>1</v>
      </c>
      <c r="H11" s="31"/>
      <c r="I11" s="8"/>
      <c r="J11" s="8">
        <v>149.24</v>
      </c>
      <c r="K11" s="59">
        <v>255</v>
      </c>
    </row>
    <row r="12" spans="1:11" x14ac:dyDescent="0.35">
      <c r="A12" s="9" t="str">
        <f t="shared" si="0"/>
        <v>ejotherm STR U 2G 275</v>
      </c>
      <c r="B12" s="7"/>
      <c r="C12" s="7">
        <v>100</v>
      </c>
      <c r="D12" s="7"/>
      <c r="E12" s="7">
        <v>100</v>
      </c>
      <c r="F12" s="18">
        <v>1</v>
      </c>
      <c r="H12" s="31"/>
      <c r="I12" s="8"/>
      <c r="J12" s="8">
        <v>172.99</v>
      </c>
      <c r="K12" s="59">
        <v>275</v>
      </c>
    </row>
    <row r="13" spans="1:11" x14ac:dyDescent="0.35">
      <c r="A13" s="9" t="str">
        <f t="shared" si="0"/>
        <v>ejotherm STR U 2G 295</v>
      </c>
      <c r="B13" s="7"/>
      <c r="C13" s="7">
        <v>100</v>
      </c>
      <c r="D13" s="7"/>
      <c r="E13" s="7">
        <v>100</v>
      </c>
      <c r="F13" s="18">
        <v>1</v>
      </c>
      <c r="H13" s="31"/>
      <c r="I13" s="8"/>
      <c r="J13" s="8">
        <v>193.99</v>
      </c>
      <c r="K13" s="59">
        <v>295</v>
      </c>
    </row>
    <row r="14" spans="1:11" x14ac:dyDescent="0.35">
      <c r="A14" s="9" t="str">
        <f t="shared" si="0"/>
        <v>ejotherm STR U 2G 315</v>
      </c>
      <c r="B14" s="7"/>
      <c r="C14" s="7">
        <v>100</v>
      </c>
      <c r="D14" s="7"/>
      <c r="E14" s="7">
        <v>100</v>
      </c>
      <c r="F14" s="18">
        <v>1</v>
      </c>
      <c r="H14" s="31"/>
      <c r="I14" s="8"/>
      <c r="J14" s="8">
        <v>251.95</v>
      </c>
      <c r="K14" s="59">
        <v>315</v>
      </c>
    </row>
    <row r="15" spans="1:11" x14ac:dyDescent="0.35">
      <c r="A15" s="9" t="str">
        <f t="shared" si="0"/>
        <v>ejotherm STR U 2G 335</v>
      </c>
      <c r="B15" s="7"/>
      <c r="C15" s="7">
        <v>100</v>
      </c>
      <c r="D15" s="7"/>
      <c r="E15" s="7">
        <v>100</v>
      </c>
      <c r="F15" s="18">
        <v>1</v>
      </c>
      <c r="H15" s="31"/>
      <c r="I15" s="8"/>
      <c r="J15" s="8">
        <v>294.61</v>
      </c>
      <c r="K15" s="59">
        <v>335</v>
      </c>
    </row>
    <row r="16" spans="1:11" s="5" customFormat="1" x14ac:dyDescent="0.35">
      <c r="A16" s="9" t="str">
        <f t="shared" si="0"/>
        <v>ejotherm STR U 2G 355</v>
      </c>
      <c r="B16" s="7"/>
      <c r="C16" s="7">
        <v>100</v>
      </c>
      <c r="D16" s="7"/>
      <c r="E16" s="7">
        <v>100</v>
      </c>
      <c r="F16" s="18">
        <v>1</v>
      </c>
      <c r="G16" s="12"/>
      <c r="H16" s="31"/>
      <c r="I16" s="8"/>
      <c r="J16" s="8">
        <v>328.62</v>
      </c>
      <c r="K16" s="59">
        <v>355</v>
      </c>
    </row>
    <row r="17" spans="1:11" x14ac:dyDescent="0.35">
      <c r="A17" s="9" t="s">
        <v>105</v>
      </c>
      <c r="B17" s="7"/>
      <c r="C17" s="7">
        <v>0</v>
      </c>
      <c r="D17" s="7"/>
      <c r="E17" s="7">
        <v>0</v>
      </c>
      <c r="F17" s="40">
        <v>0</v>
      </c>
      <c r="H17" s="31"/>
      <c r="I17" s="8">
        <v>0</v>
      </c>
      <c r="J17" s="10">
        <v>0</v>
      </c>
      <c r="K17" s="59"/>
    </row>
    <row r="18" spans="1:11" x14ac:dyDescent="0.35">
      <c r="A18" s="9" t="s">
        <v>122</v>
      </c>
      <c r="B18" s="7"/>
      <c r="C18" s="7">
        <v>500</v>
      </c>
      <c r="D18" s="7"/>
      <c r="E18" s="7">
        <v>500</v>
      </c>
      <c r="F18" s="40"/>
      <c r="H18" s="31"/>
      <c r="J18" s="8">
        <v>19.45</v>
      </c>
      <c r="K18" s="59"/>
    </row>
    <row r="19" spans="1:11" x14ac:dyDescent="0.35">
      <c r="B19" s="12"/>
      <c r="C19" s="12"/>
      <c r="D19" s="12"/>
      <c r="E19" s="12"/>
      <c r="F19" s="41"/>
      <c r="H19" s="31"/>
      <c r="J19" s="17"/>
      <c r="K19" s="59"/>
    </row>
    <row r="20" spans="1:11" ht="20" x14ac:dyDescent="0.35">
      <c r="A20" s="144" t="s">
        <v>148</v>
      </c>
      <c r="J20" s="6"/>
    </row>
    <row r="21" spans="1:11" x14ac:dyDescent="0.35">
      <c r="A21" s="4" t="s">
        <v>35</v>
      </c>
      <c r="B21" s="4" t="s">
        <v>12</v>
      </c>
      <c r="C21" s="4" t="s">
        <v>5</v>
      </c>
      <c r="D21" s="4" t="s">
        <v>4</v>
      </c>
      <c r="E21" s="4" t="s">
        <v>6</v>
      </c>
      <c r="F21" s="40"/>
      <c r="H21" s="6"/>
      <c r="I21" s="4" t="s">
        <v>119</v>
      </c>
      <c r="J21" s="4" t="s">
        <v>120</v>
      </c>
      <c r="K21" s="5"/>
    </row>
    <row r="22" spans="1:11" ht="98" x14ac:dyDescent="0.35">
      <c r="A22" s="9" t="s">
        <v>58</v>
      </c>
      <c r="B22" s="7" t="s">
        <v>39</v>
      </c>
      <c r="C22" s="7">
        <v>25</v>
      </c>
      <c r="D22" s="7" t="s">
        <v>8</v>
      </c>
      <c r="E22" s="7">
        <v>36</v>
      </c>
      <c r="F22" s="40">
        <v>7.5</v>
      </c>
      <c r="H22" s="31"/>
      <c r="I22" s="8">
        <v>1.34</v>
      </c>
      <c r="J22" s="10">
        <v>1.48</v>
      </c>
    </row>
    <row r="23" spans="1:11" x14ac:dyDescent="0.35">
      <c r="A23" s="9" t="s">
        <v>105</v>
      </c>
      <c r="B23" s="7"/>
      <c r="C23" s="7">
        <v>0</v>
      </c>
      <c r="D23" s="7"/>
      <c r="E23" s="7">
        <v>0</v>
      </c>
      <c r="F23" s="40">
        <v>0</v>
      </c>
      <c r="H23" s="31"/>
      <c r="I23" s="8">
        <v>0</v>
      </c>
      <c r="J23" s="10">
        <v>0</v>
      </c>
    </row>
    <row r="24" spans="1:11" x14ac:dyDescent="0.35">
      <c r="B24" s="12"/>
      <c r="C24" s="12"/>
      <c r="D24" s="12"/>
      <c r="E24" s="12"/>
      <c r="F24" s="41"/>
      <c r="H24" s="31"/>
      <c r="I24" s="17"/>
      <c r="J24" s="14"/>
    </row>
    <row r="25" spans="1:11" ht="20" x14ac:dyDescent="0.35">
      <c r="A25" s="144" t="s">
        <v>60</v>
      </c>
      <c r="J25" s="6"/>
      <c r="K25" s="12"/>
    </row>
    <row r="26" spans="1:11" x14ac:dyDescent="0.35">
      <c r="A26" s="4" t="s">
        <v>35</v>
      </c>
      <c r="B26" s="4" t="s">
        <v>12</v>
      </c>
      <c r="C26" s="4" t="s">
        <v>5</v>
      </c>
      <c r="D26" s="4" t="s">
        <v>4</v>
      </c>
      <c r="E26" s="13" t="s">
        <v>6</v>
      </c>
      <c r="F26" s="41"/>
      <c r="H26" s="6"/>
      <c r="I26" s="6"/>
      <c r="J26" s="4" t="s">
        <v>33</v>
      </c>
    </row>
    <row r="27" spans="1:11" ht="28" x14ac:dyDescent="0.35">
      <c r="A27" s="9" t="s">
        <v>189</v>
      </c>
      <c r="B27" s="9" t="s">
        <v>32</v>
      </c>
      <c r="C27" s="7">
        <v>50</v>
      </c>
      <c r="D27" s="7" t="s">
        <v>3</v>
      </c>
      <c r="E27" s="7">
        <v>33</v>
      </c>
      <c r="F27" s="18">
        <v>1</v>
      </c>
      <c r="H27" s="31"/>
      <c r="J27" s="10">
        <v>1.96</v>
      </c>
    </row>
    <row r="28" spans="1:11" ht="28" x14ac:dyDescent="0.35">
      <c r="A28" s="9" t="s">
        <v>190</v>
      </c>
      <c r="B28" s="9" t="s">
        <v>32</v>
      </c>
      <c r="C28" s="7">
        <v>50</v>
      </c>
      <c r="D28" s="7" t="s">
        <v>3</v>
      </c>
      <c r="E28" s="7">
        <v>33</v>
      </c>
      <c r="F28" s="18">
        <v>1</v>
      </c>
      <c r="H28" s="31"/>
      <c r="J28" s="10">
        <v>2.29</v>
      </c>
    </row>
    <row r="29" spans="1:11" x14ac:dyDescent="0.35">
      <c r="A29" s="9" t="s">
        <v>105</v>
      </c>
      <c r="B29" s="7"/>
      <c r="C29" s="7">
        <v>0</v>
      </c>
      <c r="D29" s="7"/>
      <c r="E29" s="7">
        <v>0</v>
      </c>
      <c r="F29" s="40">
        <v>0</v>
      </c>
      <c r="H29" s="31"/>
      <c r="I29" s="8">
        <v>0</v>
      </c>
      <c r="J29" s="10">
        <v>0</v>
      </c>
    </row>
    <row r="30" spans="1:11" x14ac:dyDescent="0.35">
      <c r="C30" s="12"/>
      <c r="D30" s="12"/>
      <c r="E30" s="12"/>
      <c r="J30" s="14"/>
    </row>
    <row r="31" spans="1:11" ht="20" x14ac:dyDescent="0.35">
      <c r="A31" s="144" t="s">
        <v>150</v>
      </c>
    </row>
    <row r="32" spans="1:11" x14ac:dyDescent="0.35">
      <c r="A32" s="4" t="s">
        <v>35</v>
      </c>
      <c r="B32" s="4" t="s">
        <v>12</v>
      </c>
      <c r="C32" s="4" t="s">
        <v>5</v>
      </c>
      <c r="D32" s="4" t="s">
        <v>4</v>
      </c>
      <c r="E32" s="4" t="s">
        <v>6</v>
      </c>
      <c r="F32" s="40"/>
      <c r="H32" s="6"/>
      <c r="I32" s="6"/>
      <c r="J32" s="4" t="s">
        <v>120</v>
      </c>
      <c r="K32" s="5"/>
    </row>
    <row r="33" spans="1:11" ht="28" x14ac:dyDescent="0.35">
      <c r="A33" s="134" t="s">
        <v>155</v>
      </c>
      <c r="B33" s="7" t="s">
        <v>13</v>
      </c>
      <c r="C33" s="7">
        <v>25</v>
      </c>
      <c r="D33" s="7" t="s">
        <v>9</v>
      </c>
      <c r="E33" s="7">
        <v>24</v>
      </c>
      <c r="F33" s="40">
        <v>0.4</v>
      </c>
      <c r="H33" s="31"/>
      <c r="I33" s="15"/>
      <c r="J33" s="10">
        <v>4.46</v>
      </c>
    </row>
    <row r="34" spans="1:11" ht="28" x14ac:dyDescent="0.35">
      <c r="A34" s="134" t="s">
        <v>156</v>
      </c>
      <c r="B34" s="7" t="s">
        <v>13</v>
      </c>
      <c r="C34" s="7">
        <v>25</v>
      </c>
      <c r="D34" s="7" t="s">
        <v>9</v>
      </c>
      <c r="E34" s="7">
        <v>24</v>
      </c>
      <c r="F34" s="40">
        <v>0.4</v>
      </c>
      <c r="H34" s="31"/>
      <c r="I34" s="15"/>
      <c r="J34" s="10">
        <v>5.09</v>
      </c>
    </row>
    <row r="35" spans="1:11" x14ac:dyDescent="0.35">
      <c r="A35" s="9" t="s">
        <v>105</v>
      </c>
      <c r="B35" s="7"/>
      <c r="C35" s="7">
        <v>0</v>
      </c>
      <c r="D35" s="7"/>
      <c r="E35" s="7">
        <v>0</v>
      </c>
      <c r="F35" s="40">
        <v>0</v>
      </c>
      <c r="H35" s="31"/>
      <c r="I35" s="8">
        <v>0</v>
      </c>
      <c r="J35" s="10">
        <v>0</v>
      </c>
    </row>
    <row r="36" spans="1:11" s="12" customFormat="1" x14ac:dyDescent="0.35">
      <c r="A36" s="11"/>
      <c r="F36" s="11"/>
      <c r="H36" s="15"/>
      <c r="I36" s="15"/>
      <c r="J36" s="14"/>
      <c r="K36" s="11"/>
    </row>
    <row r="37" spans="1:11" s="12" customFormat="1" ht="20" x14ac:dyDescent="0.35">
      <c r="A37" s="144" t="s">
        <v>192</v>
      </c>
      <c r="B37" s="11"/>
      <c r="C37" s="11"/>
      <c r="D37" s="11"/>
      <c r="E37" s="11"/>
      <c r="F37" s="11"/>
      <c r="J37" s="11"/>
      <c r="K37" s="11"/>
    </row>
    <row r="38" spans="1:11" s="5" customFormat="1" x14ac:dyDescent="0.35">
      <c r="A38" s="4" t="s">
        <v>35</v>
      </c>
      <c r="B38" s="4" t="s">
        <v>12</v>
      </c>
      <c r="C38" s="4" t="s">
        <v>5</v>
      </c>
      <c r="D38" s="4" t="s">
        <v>4</v>
      </c>
      <c r="E38" s="13" t="s">
        <v>6</v>
      </c>
      <c r="F38" s="40"/>
      <c r="G38" s="12"/>
      <c r="H38" s="6"/>
      <c r="I38" s="4" t="s">
        <v>119</v>
      </c>
      <c r="J38" s="4" t="s">
        <v>120</v>
      </c>
    </row>
    <row r="39" spans="1:11" ht="28" x14ac:dyDescent="0.35">
      <c r="A39" s="9" t="s">
        <v>158</v>
      </c>
      <c r="B39" s="16" t="s">
        <v>14</v>
      </c>
      <c r="C39" s="16">
        <v>25</v>
      </c>
      <c r="D39" s="7" t="s">
        <v>9</v>
      </c>
      <c r="E39" s="7">
        <v>24</v>
      </c>
      <c r="F39" s="40">
        <v>2.4</v>
      </c>
      <c r="H39" s="31"/>
      <c r="I39" s="8">
        <v>3.42</v>
      </c>
      <c r="J39" s="10">
        <v>3.77</v>
      </c>
    </row>
    <row r="40" spans="1:11" ht="28" x14ac:dyDescent="0.35">
      <c r="A40" s="134" t="s">
        <v>159</v>
      </c>
      <c r="B40" s="16" t="s">
        <v>15</v>
      </c>
      <c r="C40" s="16">
        <v>25</v>
      </c>
      <c r="D40" s="7" t="s">
        <v>9</v>
      </c>
      <c r="E40" s="7">
        <v>24</v>
      </c>
      <c r="F40" s="40">
        <v>3.1</v>
      </c>
      <c r="H40" s="31"/>
      <c r="I40" s="8">
        <v>3.42</v>
      </c>
      <c r="J40" s="10">
        <v>3.77</v>
      </c>
    </row>
    <row r="41" spans="1:11" ht="28" x14ac:dyDescent="0.35">
      <c r="A41" s="134" t="s">
        <v>160</v>
      </c>
      <c r="B41" s="16" t="s">
        <v>16</v>
      </c>
      <c r="C41" s="16">
        <v>25</v>
      </c>
      <c r="D41" s="7" t="s">
        <v>9</v>
      </c>
      <c r="E41" s="7">
        <v>24</v>
      </c>
      <c r="F41" s="40">
        <v>4.3</v>
      </c>
      <c r="H41" s="31"/>
      <c r="I41" s="8">
        <v>3.42</v>
      </c>
      <c r="J41" s="10">
        <v>3.77</v>
      </c>
    </row>
    <row r="42" spans="1:11" ht="28" x14ac:dyDescent="0.35">
      <c r="A42" s="134" t="s">
        <v>161</v>
      </c>
      <c r="B42" s="16" t="s">
        <v>14</v>
      </c>
      <c r="C42" s="16">
        <v>25</v>
      </c>
      <c r="D42" s="7" t="s">
        <v>9</v>
      </c>
      <c r="E42" s="7">
        <v>24</v>
      </c>
      <c r="F42" s="40">
        <v>2.4</v>
      </c>
      <c r="H42" s="31"/>
      <c r="I42" s="8">
        <v>4.4400000000000004</v>
      </c>
      <c r="J42" s="10">
        <v>4.8899999999999997</v>
      </c>
    </row>
    <row r="43" spans="1:11" ht="28" x14ac:dyDescent="0.35">
      <c r="A43" s="9" t="s">
        <v>162</v>
      </c>
      <c r="B43" s="16" t="s">
        <v>15</v>
      </c>
      <c r="C43" s="16">
        <v>25</v>
      </c>
      <c r="D43" s="7" t="s">
        <v>9</v>
      </c>
      <c r="E43" s="7">
        <v>24</v>
      </c>
      <c r="F43" s="40">
        <v>3.1</v>
      </c>
      <c r="H43" s="31"/>
      <c r="I43" s="8">
        <v>4.4400000000000004</v>
      </c>
      <c r="J43" s="10">
        <v>4.8899999999999997</v>
      </c>
    </row>
    <row r="44" spans="1:11" ht="28" x14ac:dyDescent="0.35">
      <c r="A44" s="134" t="s">
        <v>163</v>
      </c>
      <c r="B44" s="16" t="s">
        <v>16</v>
      </c>
      <c r="C44" s="16">
        <v>25</v>
      </c>
      <c r="D44" s="7" t="s">
        <v>9</v>
      </c>
      <c r="E44" s="7">
        <v>24</v>
      </c>
      <c r="F44" s="40">
        <v>4.3</v>
      </c>
      <c r="H44" s="31"/>
      <c r="I44" s="8">
        <v>4.4400000000000004</v>
      </c>
      <c r="J44" s="10">
        <v>4.8899999999999997</v>
      </c>
    </row>
    <row r="45" spans="1:11" s="5" customFormat="1" ht="28" x14ac:dyDescent="0.35">
      <c r="A45" s="134" t="s">
        <v>180</v>
      </c>
      <c r="B45" s="16" t="s">
        <v>26</v>
      </c>
      <c r="C45" s="16">
        <v>25</v>
      </c>
      <c r="D45" s="7" t="s">
        <v>9</v>
      </c>
      <c r="E45" s="7">
        <v>24</v>
      </c>
      <c r="F45" s="40">
        <v>2.2999999999999998</v>
      </c>
      <c r="G45" s="12"/>
      <c r="H45" s="31"/>
      <c r="I45" s="8">
        <v>3.42</v>
      </c>
      <c r="J45" s="10">
        <v>3.77</v>
      </c>
      <c r="K45" s="11"/>
    </row>
    <row r="46" spans="1:11" ht="28" x14ac:dyDescent="0.35">
      <c r="A46" s="9" t="s">
        <v>164</v>
      </c>
      <c r="B46" s="16" t="s">
        <v>27</v>
      </c>
      <c r="C46" s="16">
        <v>25</v>
      </c>
      <c r="D46" s="7" t="s">
        <v>9</v>
      </c>
      <c r="E46" s="7">
        <v>24</v>
      </c>
      <c r="F46" s="40">
        <v>2.8</v>
      </c>
      <c r="H46" s="31"/>
      <c r="I46" s="8">
        <v>3.42</v>
      </c>
      <c r="J46" s="10">
        <v>3.77</v>
      </c>
    </row>
    <row r="47" spans="1:11" ht="28" x14ac:dyDescent="0.35">
      <c r="A47" s="134" t="s">
        <v>165</v>
      </c>
      <c r="B47" s="16" t="s">
        <v>17</v>
      </c>
      <c r="C47" s="16">
        <v>25</v>
      </c>
      <c r="D47" s="7" t="s">
        <v>9</v>
      </c>
      <c r="E47" s="7">
        <v>24</v>
      </c>
      <c r="F47" s="40">
        <v>3.5</v>
      </c>
      <c r="H47" s="31"/>
      <c r="I47" s="8">
        <v>3.42</v>
      </c>
      <c r="J47" s="10">
        <v>3.77</v>
      </c>
    </row>
    <row r="48" spans="1:11" ht="28" x14ac:dyDescent="0.35">
      <c r="A48" s="134" t="s">
        <v>181</v>
      </c>
      <c r="B48" s="16" t="s">
        <v>26</v>
      </c>
      <c r="C48" s="16">
        <v>25</v>
      </c>
      <c r="D48" s="7" t="s">
        <v>9</v>
      </c>
      <c r="E48" s="7">
        <v>24</v>
      </c>
      <c r="F48" s="40">
        <v>2.2999999999999998</v>
      </c>
      <c r="H48" s="31"/>
      <c r="I48" s="8">
        <v>4.4400000000000004</v>
      </c>
      <c r="J48" s="10">
        <v>4.8899999999999997</v>
      </c>
    </row>
    <row r="49" spans="1:10" ht="28" x14ac:dyDescent="0.35">
      <c r="A49" s="134" t="s">
        <v>182</v>
      </c>
      <c r="B49" s="16" t="s">
        <v>27</v>
      </c>
      <c r="C49" s="16">
        <v>25</v>
      </c>
      <c r="D49" s="7" t="s">
        <v>9</v>
      </c>
      <c r="E49" s="7">
        <v>24</v>
      </c>
      <c r="F49" s="40">
        <v>2.8</v>
      </c>
      <c r="H49" s="31"/>
      <c r="I49" s="8">
        <v>4.4400000000000004</v>
      </c>
      <c r="J49" s="10">
        <v>4.8899999999999997</v>
      </c>
    </row>
    <row r="50" spans="1:10" ht="28" x14ac:dyDescent="0.35">
      <c r="A50" s="134" t="s">
        <v>183</v>
      </c>
      <c r="B50" s="16" t="s">
        <v>17</v>
      </c>
      <c r="C50" s="16">
        <v>25</v>
      </c>
      <c r="D50" s="7" t="s">
        <v>9</v>
      </c>
      <c r="E50" s="7">
        <v>24</v>
      </c>
      <c r="F50" s="40">
        <v>3.5</v>
      </c>
      <c r="H50" s="31"/>
      <c r="I50" s="8">
        <v>4.4400000000000004</v>
      </c>
      <c r="J50" s="10">
        <v>4.8899999999999997</v>
      </c>
    </row>
    <row r="51" spans="1:10" ht="28" x14ac:dyDescent="0.35">
      <c r="A51" s="9" t="s">
        <v>166</v>
      </c>
      <c r="B51" s="16" t="s">
        <v>19</v>
      </c>
      <c r="C51" s="16">
        <v>25</v>
      </c>
      <c r="D51" s="7" t="s">
        <v>8</v>
      </c>
      <c r="E51" s="7">
        <v>36</v>
      </c>
      <c r="F51" s="40">
        <v>1.8</v>
      </c>
      <c r="H51" s="31"/>
      <c r="I51" s="8">
        <v>1.87</v>
      </c>
      <c r="J51" s="10">
        <v>2.0499999999999998</v>
      </c>
    </row>
    <row r="52" spans="1:10" ht="28" x14ac:dyDescent="0.35">
      <c r="A52" s="134" t="s">
        <v>167</v>
      </c>
      <c r="B52" s="7" t="s">
        <v>18</v>
      </c>
      <c r="C52" s="7">
        <v>25</v>
      </c>
      <c r="D52" s="7" t="s">
        <v>8</v>
      </c>
      <c r="E52" s="7">
        <v>36</v>
      </c>
      <c r="F52" s="40">
        <v>2.4</v>
      </c>
      <c r="H52" s="31"/>
      <c r="I52" s="8">
        <v>1.87</v>
      </c>
      <c r="J52" s="10">
        <v>2.0499999999999998</v>
      </c>
    </row>
    <row r="53" spans="1:10" ht="28" x14ac:dyDescent="0.35">
      <c r="A53" s="134" t="s">
        <v>168</v>
      </c>
      <c r="B53" s="7" t="s">
        <v>20</v>
      </c>
      <c r="C53" s="7">
        <v>25</v>
      </c>
      <c r="D53" s="7" t="s">
        <v>8</v>
      </c>
      <c r="E53" s="7">
        <v>36</v>
      </c>
      <c r="F53" s="40">
        <v>2.7</v>
      </c>
      <c r="H53" s="31"/>
      <c r="I53" s="8">
        <v>1.87</v>
      </c>
      <c r="J53" s="10">
        <v>2.0499999999999998</v>
      </c>
    </row>
    <row r="54" spans="1:10" ht="28" x14ac:dyDescent="0.35">
      <c r="A54" s="134" t="s">
        <v>169</v>
      </c>
      <c r="B54" s="7" t="s">
        <v>19</v>
      </c>
      <c r="C54" s="7">
        <v>25</v>
      </c>
      <c r="D54" s="7" t="s">
        <v>8</v>
      </c>
      <c r="E54" s="7">
        <v>36</v>
      </c>
      <c r="F54" s="40">
        <v>1.8</v>
      </c>
      <c r="H54" s="31"/>
      <c r="I54" s="8">
        <v>2.37</v>
      </c>
      <c r="J54" s="10">
        <v>2.6</v>
      </c>
    </row>
    <row r="55" spans="1:10" ht="28" x14ac:dyDescent="0.35">
      <c r="A55" s="134" t="s">
        <v>170</v>
      </c>
      <c r="B55" s="7" t="s">
        <v>18</v>
      </c>
      <c r="C55" s="7">
        <v>25</v>
      </c>
      <c r="D55" s="7" t="s">
        <v>8</v>
      </c>
      <c r="E55" s="7">
        <v>36</v>
      </c>
      <c r="F55" s="40">
        <v>2.4</v>
      </c>
      <c r="H55" s="31"/>
      <c r="I55" s="8">
        <v>2.37</v>
      </c>
      <c r="J55" s="10">
        <v>2.6</v>
      </c>
    </row>
    <row r="56" spans="1:10" ht="28" x14ac:dyDescent="0.35">
      <c r="A56" s="134" t="s">
        <v>171</v>
      </c>
      <c r="B56" s="7" t="s">
        <v>23</v>
      </c>
      <c r="C56" s="7">
        <v>25</v>
      </c>
      <c r="D56" s="7" t="s">
        <v>8</v>
      </c>
      <c r="E56" s="7">
        <v>36</v>
      </c>
      <c r="F56" s="40">
        <v>2.8</v>
      </c>
      <c r="H56" s="31"/>
      <c r="I56" s="8">
        <v>2.37</v>
      </c>
      <c r="J56" s="10">
        <v>2.6</v>
      </c>
    </row>
    <row r="57" spans="1:10" ht="28" x14ac:dyDescent="0.35">
      <c r="A57" s="9" t="s">
        <v>172</v>
      </c>
      <c r="B57" s="7" t="s">
        <v>21</v>
      </c>
      <c r="C57" s="7">
        <v>25</v>
      </c>
      <c r="D57" s="7" t="s">
        <v>8</v>
      </c>
      <c r="E57" s="19">
        <v>36</v>
      </c>
      <c r="F57" s="40">
        <v>1.8</v>
      </c>
      <c r="H57" s="31"/>
      <c r="I57" s="8">
        <v>1.87</v>
      </c>
      <c r="J57" s="10">
        <v>2.0499999999999998</v>
      </c>
    </row>
    <row r="58" spans="1:10" ht="28" x14ac:dyDescent="0.35">
      <c r="A58" s="134" t="s">
        <v>173</v>
      </c>
      <c r="B58" s="7" t="s">
        <v>22</v>
      </c>
      <c r="C58" s="7">
        <v>25</v>
      </c>
      <c r="D58" s="7" t="s">
        <v>8</v>
      </c>
      <c r="E58" s="19">
        <v>36</v>
      </c>
      <c r="F58" s="40">
        <v>2.4</v>
      </c>
      <c r="H58" s="31"/>
      <c r="I58" s="8">
        <v>1.87</v>
      </c>
      <c r="J58" s="10">
        <v>2.0499999999999998</v>
      </c>
    </row>
    <row r="59" spans="1:10" ht="28" x14ac:dyDescent="0.35">
      <c r="A59" s="134" t="s">
        <v>174</v>
      </c>
      <c r="B59" s="7" t="s">
        <v>23</v>
      </c>
      <c r="C59" s="7">
        <v>25</v>
      </c>
      <c r="D59" s="7" t="s">
        <v>8</v>
      </c>
      <c r="E59" s="19">
        <v>36</v>
      </c>
      <c r="F59" s="40">
        <v>2.8</v>
      </c>
      <c r="H59" s="31"/>
      <c r="I59" s="8">
        <v>1.87</v>
      </c>
      <c r="J59" s="10">
        <v>2.0499999999999998</v>
      </c>
    </row>
    <row r="60" spans="1:10" ht="28" x14ac:dyDescent="0.35">
      <c r="A60" s="134" t="s">
        <v>175</v>
      </c>
      <c r="B60" s="7" t="s">
        <v>21</v>
      </c>
      <c r="C60" s="7">
        <v>25</v>
      </c>
      <c r="D60" s="7" t="s">
        <v>8</v>
      </c>
      <c r="E60" s="19">
        <v>36</v>
      </c>
      <c r="F60" s="40">
        <v>1.8</v>
      </c>
      <c r="H60" s="31"/>
      <c r="I60" s="8">
        <v>2.37</v>
      </c>
      <c r="J60" s="10">
        <v>2.6</v>
      </c>
    </row>
    <row r="61" spans="1:10" ht="28" x14ac:dyDescent="0.35">
      <c r="A61" s="134" t="s">
        <v>176</v>
      </c>
      <c r="B61" s="7" t="s">
        <v>22</v>
      </c>
      <c r="C61" s="7">
        <v>25</v>
      </c>
      <c r="D61" s="7" t="s">
        <v>8</v>
      </c>
      <c r="E61" s="19">
        <v>36</v>
      </c>
      <c r="F61" s="40">
        <v>2.4</v>
      </c>
      <c r="H61" s="31"/>
      <c r="I61" s="8">
        <v>2.37</v>
      </c>
      <c r="J61" s="10">
        <v>2.6</v>
      </c>
    </row>
    <row r="62" spans="1:10" ht="28" x14ac:dyDescent="0.35">
      <c r="A62" s="134" t="s">
        <v>177</v>
      </c>
      <c r="B62" s="7" t="s">
        <v>23</v>
      </c>
      <c r="C62" s="7">
        <v>25</v>
      </c>
      <c r="D62" s="7" t="s">
        <v>8</v>
      </c>
      <c r="E62" s="7">
        <v>36</v>
      </c>
      <c r="F62" s="40">
        <v>2.8</v>
      </c>
      <c r="H62" s="31"/>
      <c r="I62" s="8">
        <v>2.37</v>
      </c>
      <c r="J62" s="10">
        <v>2.6</v>
      </c>
    </row>
    <row r="63" spans="1:10" x14ac:dyDescent="0.35">
      <c r="A63" s="9" t="s">
        <v>105</v>
      </c>
      <c r="B63" s="7"/>
      <c r="C63" s="7">
        <v>0</v>
      </c>
      <c r="D63" s="7"/>
      <c r="E63" s="7">
        <v>0</v>
      </c>
      <c r="F63" s="40">
        <v>0</v>
      </c>
      <c r="H63" s="31"/>
      <c r="I63" s="8">
        <v>0</v>
      </c>
      <c r="J63" s="10">
        <v>0</v>
      </c>
    </row>
    <row r="64" spans="1:10" x14ac:dyDescent="0.35">
      <c r="B64" s="12"/>
      <c r="C64" s="12"/>
      <c r="D64" s="12"/>
      <c r="E64" s="12"/>
      <c r="F64" s="41"/>
      <c r="H64" s="31"/>
      <c r="I64" s="17"/>
      <c r="J64" s="14"/>
    </row>
    <row r="65" spans="1:11" s="12" customFormat="1" ht="20" x14ac:dyDescent="0.35">
      <c r="A65" s="144" t="s">
        <v>193</v>
      </c>
      <c r="B65" s="11"/>
      <c r="C65" s="11"/>
      <c r="D65" s="11"/>
      <c r="E65" s="11"/>
      <c r="F65" s="11"/>
      <c r="J65" s="11"/>
      <c r="K65" s="11"/>
    </row>
    <row r="66" spans="1:11" s="5" customFormat="1" x14ac:dyDescent="0.35">
      <c r="A66" s="4" t="s">
        <v>35</v>
      </c>
      <c r="B66" s="4" t="s">
        <v>12</v>
      </c>
      <c r="C66" s="4" t="s">
        <v>5</v>
      </c>
      <c r="D66" s="4" t="s">
        <v>4</v>
      </c>
      <c r="E66" s="13" t="s">
        <v>6</v>
      </c>
      <c r="F66" s="40"/>
      <c r="G66" s="12"/>
      <c r="H66" s="6"/>
      <c r="I66" s="4" t="s">
        <v>119</v>
      </c>
      <c r="J66" s="4" t="s">
        <v>120</v>
      </c>
    </row>
    <row r="67" spans="1:11" ht="28" x14ac:dyDescent="0.35">
      <c r="A67" s="134" t="s">
        <v>178</v>
      </c>
      <c r="B67" s="7" t="s">
        <v>112</v>
      </c>
      <c r="C67" s="7">
        <v>25</v>
      </c>
      <c r="D67" s="7" t="s">
        <v>8</v>
      </c>
      <c r="E67" s="7">
        <v>36</v>
      </c>
      <c r="F67" s="40">
        <v>3</v>
      </c>
      <c r="H67" s="31"/>
      <c r="I67" s="8">
        <v>2.2400000000000002</v>
      </c>
      <c r="J67" s="47">
        <v>2.46</v>
      </c>
    </row>
    <row r="68" spans="1:11" ht="28" x14ac:dyDescent="0.35">
      <c r="A68" s="9" t="s">
        <v>179</v>
      </c>
      <c r="B68" s="7" t="s">
        <v>112</v>
      </c>
      <c r="C68" s="7">
        <v>25</v>
      </c>
      <c r="D68" s="7" t="s">
        <v>8</v>
      </c>
      <c r="E68" s="7">
        <v>36</v>
      </c>
      <c r="F68" s="40">
        <v>3</v>
      </c>
      <c r="H68" s="31"/>
      <c r="I68" s="8">
        <v>2.81</v>
      </c>
      <c r="J68" s="8">
        <v>3.09</v>
      </c>
    </row>
    <row r="69" spans="1:11" x14ac:dyDescent="0.35">
      <c r="A69" s="9" t="s">
        <v>105</v>
      </c>
      <c r="B69" s="7"/>
      <c r="C69" s="7">
        <v>0</v>
      </c>
      <c r="D69" s="7"/>
      <c r="E69" s="7">
        <v>0</v>
      </c>
      <c r="F69" s="40">
        <v>0</v>
      </c>
      <c r="H69" s="31"/>
      <c r="I69" s="8">
        <v>0</v>
      </c>
      <c r="J69" s="10">
        <v>0</v>
      </c>
    </row>
    <row r="70" spans="1:11" x14ac:dyDescent="0.35">
      <c r="B70" s="12"/>
      <c r="C70" s="12"/>
      <c r="D70" s="12"/>
      <c r="E70" s="12"/>
      <c r="F70" s="41"/>
      <c r="H70" s="31"/>
      <c r="I70" s="17"/>
      <c r="J70" s="14"/>
    </row>
    <row r="71" spans="1:11" ht="23.25" customHeight="1" x14ac:dyDescent="0.35">
      <c r="A71" s="144" t="s">
        <v>197</v>
      </c>
      <c r="B71" s="143"/>
    </row>
    <row r="72" spans="1:11" x14ac:dyDescent="0.35">
      <c r="A72" s="13" t="s">
        <v>35</v>
      </c>
      <c r="B72" s="13" t="s">
        <v>12</v>
      </c>
      <c r="C72" s="13" t="s">
        <v>5</v>
      </c>
      <c r="D72" s="13" t="s">
        <v>4</v>
      </c>
      <c r="E72" s="13" t="s">
        <v>6</v>
      </c>
      <c r="F72" s="42"/>
      <c r="H72" s="6"/>
      <c r="I72" s="6"/>
      <c r="J72" s="4" t="s">
        <v>120</v>
      </c>
    </row>
    <row r="73" spans="1:11" ht="28" x14ac:dyDescent="0.35">
      <c r="A73" s="134" t="s">
        <v>199</v>
      </c>
      <c r="B73" s="7" t="s">
        <v>138</v>
      </c>
      <c r="C73" s="16">
        <v>25</v>
      </c>
      <c r="D73" s="7" t="s">
        <v>8</v>
      </c>
      <c r="E73" s="7">
        <v>36</v>
      </c>
      <c r="F73" s="40">
        <v>7</v>
      </c>
      <c r="H73" s="31"/>
      <c r="I73" s="15"/>
      <c r="J73" s="10">
        <v>2.94</v>
      </c>
    </row>
    <row r="74" spans="1:11" x14ac:dyDescent="0.35">
      <c r="A74" s="9" t="s">
        <v>105</v>
      </c>
      <c r="B74" s="7"/>
      <c r="C74" s="7">
        <v>0</v>
      </c>
      <c r="D74" s="7"/>
      <c r="E74" s="7">
        <v>0</v>
      </c>
      <c r="F74" s="40">
        <v>0</v>
      </c>
      <c r="H74" s="31"/>
      <c r="I74" s="8">
        <v>0</v>
      </c>
      <c r="J74" s="10">
        <v>0</v>
      </c>
      <c r="K74" s="12"/>
    </row>
    <row r="75" spans="1:11" x14ac:dyDescent="0.35">
      <c r="B75" s="12"/>
      <c r="C75" s="12"/>
      <c r="D75" s="12"/>
      <c r="E75" s="12"/>
      <c r="F75" s="41"/>
      <c r="H75" s="31"/>
      <c r="I75" s="17"/>
      <c r="J75" s="14"/>
    </row>
    <row r="76" spans="1:11" ht="20" x14ac:dyDescent="0.35">
      <c r="A76" s="144" t="s">
        <v>195</v>
      </c>
      <c r="B76" s="144"/>
    </row>
    <row r="77" spans="1:11" x14ac:dyDescent="0.35">
      <c r="A77" s="13" t="s">
        <v>35</v>
      </c>
      <c r="B77" s="13" t="s">
        <v>12</v>
      </c>
      <c r="C77" s="13" t="s">
        <v>5</v>
      </c>
      <c r="D77" s="13" t="s">
        <v>4</v>
      </c>
      <c r="E77" s="13" t="s">
        <v>6</v>
      </c>
      <c r="F77" s="42"/>
      <c r="H77" s="6"/>
      <c r="I77" s="6"/>
      <c r="J77" s="4" t="s">
        <v>120</v>
      </c>
    </row>
    <row r="78" spans="1:11" ht="28" x14ac:dyDescent="0.35">
      <c r="A78" s="134" t="s">
        <v>198</v>
      </c>
      <c r="B78" s="7" t="s">
        <v>196</v>
      </c>
      <c r="C78" s="16">
        <v>25</v>
      </c>
      <c r="D78" s="7" t="s">
        <v>8</v>
      </c>
      <c r="E78" s="7">
        <v>36</v>
      </c>
      <c r="F78" s="40">
        <v>1.5</v>
      </c>
      <c r="H78" s="31"/>
      <c r="I78" s="15"/>
      <c r="J78" s="10">
        <v>2.94</v>
      </c>
    </row>
    <row r="79" spans="1:11" x14ac:dyDescent="0.35">
      <c r="A79" s="9" t="s">
        <v>105</v>
      </c>
      <c r="B79" s="7"/>
      <c r="C79" s="7">
        <v>0</v>
      </c>
      <c r="D79" s="7"/>
      <c r="E79" s="7">
        <v>0</v>
      </c>
      <c r="F79" s="40">
        <v>0</v>
      </c>
      <c r="H79" s="31"/>
      <c r="I79" s="8">
        <v>0</v>
      </c>
      <c r="J79" s="10">
        <v>0</v>
      </c>
      <c r="K79" s="12"/>
    </row>
    <row r="80" spans="1:11" x14ac:dyDescent="0.35">
      <c r="B80" s="12"/>
      <c r="C80" s="12"/>
      <c r="D80" s="12"/>
      <c r="E80" s="12"/>
      <c r="F80" s="41"/>
      <c r="H80" s="31"/>
      <c r="I80" s="17"/>
      <c r="J80" s="14"/>
      <c r="K80" s="12"/>
    </row>
    <row r="81" spans="1:11" ht="20" x14ac:dyDescent="0.35">
      <c r="A81" s="144" t="s">
        <v>0</v>
      </c>
      <c r="B81" s="6"/>
      <c r="C81" s="6"/>
      <c r="D81" s="6"/>
      <c r="E81" s="6"/>
      <c r="F81" s="12"/>
      <c r="H81" s="6"/>
      <c r="I81" s="6"/>
      <c r="J81" s="6"/>
      <c r="K81" s="12"/>
    </row>
    <row r="82" spans="1:11" x14ac:dyDescent="0.35">
      <c r="A82" s="4" t="s">
        <v>35</v>
      </c>
      <c r="B82" s="4" t="s">
        <v>12</v>
      </c>
      <c r="C82" s="4" t="s">
        <v>5</v>
      </c>
      <c r="D82" s="4" t="s">
        <v>4</v>
      </c>
      <c r="E82" s="4" t="s">
        <v>6</v>
      </c>
      <c r="F82" s="40"/>
      <c r="H82" s="6"/>
      <c r="I82" s="6"/>
      <c r="J82" s="4" t="s">
        <v>120</v>
      </c>
      <c r="K82" s="5"/>
    </row>
    <row r="83" spans="1:11" ht="28" x14ac:dyDescent="0.35">
      <c r="A83" s="134" t="s">
        <v>184</v>
      </c>
      <c r="B83" s="7" t="s">
        <v>24</v>
      </c>
      <c r="C83" s="7">
        <v>15</v>
      </c>
      <c r="D83" s="7" t="s">
        <v>10</v>
      </c>
      <c r="E83" s="7">
        <v>360</v>
      </c>
      <c r="F83" s="40">
        <v>0.4</v>
      </c>
      <c r="H83" s="31"/>
      <c r="I83" s="15"/>
      <c r="J83" s="10">
        <v>11.85</v>
      </c>
    </row>
    <row r="84" spans="1:11" ht="28" x14ac:dyDescent="0.35">
      <c r="A84" s="134" t="s">
        <v>185</v>
      </c>
      <c r="B84" s="7" t="s">
        <v>24</v>
      </c>
      <c r="C84" s="7">
        <v>15</v>
      </c>
      <c r="D84" s="7" t="s">
        <v>10</v>
      </c>
      <c r="E84" s="7">
        <v>360</v>
      </c>
      <c r="F84" s="40">
        <v>0.4</v>
      </c>
      <c r="H84" s="31"/>
      <c r="I84" s="15"/>
      <c r="J84" s="10">
        <v>13.15</v>
      </c>
    </row>
    <row r="85" spans="1:11" ht="28" x14ac:dyDescent="0.35">
      <c r="A85" s="134" t="s">
        <v>186</v>
      </c>
      <c r="B85" s="7" t="s">
        <v>25</v>
      </c>
      <c r="C85" s="7">
        <v>15</v>
      </c>
      <c r="D85" s="7" t="s">
        <v>10</v>
      </c>
      <c r="E85" s="7">
        <v>360</v>
      </c>
      <c r="F85" s="40">
        <v>0.5</v>
      </c>
      <c r="H85" s="31"/>
      <c r="I85" s="15"/>
      <c r="J85" s="10">
        <v>8.93</v>
      </c>
    </row>
    <row r="86" spans="1:11" ht="28" x14ac:dyDescent="0.35">
      <c r="A86" s="134" t="s">
        <v>187</v>
      </c>
      <c r="B86" s="7" t="s">
        <v>25</v>
      </c>
      <c r="C86" s="7">
        <v>15</v>
      </c>
      <c r="D86" s="7" t="s">
        <v>10</v>
      </c>
      <c r="E86" s="7">
        <v>360</v>
      </c>
      <c r="F86" s="40">
        <v>0.5</v>
      </c>
      <c r="H86" s="31"/>
      <c r="I86" s="15"/>
      <c r="J86" s="10">
        <v>11.5</v>
      </c>
    </row>
    <row r="87" spans="1:11" x14ac:dyDescent="0.35">
      <c r="A87" s="9" t="s">
        <v>105</v>
      </c>
      <c r="B87" s="7"/>
      <c r="C87" s="7">
        <v>0</v>
      </c>
      <c r="D87" s="7"/>
      <c r="E87" s="7">
        <v>0</v>
      </c>
      <c r="F87" s="40">
        <v>0</v>
      </c>
      <c r="H87" s="31"/>
      <c r="I87" s="8">
        <v>0</v>
      </c>
      <c r="J87" s="10">
        <v>0</v>
      </c>
    </row>
    <row r="88" spans="1:11" x14ac:dyDescent="0.35">
      <c r="B88" s="12"/>
      <c r="C88" s="12"/>
      <c r="D88" s="12"/>
      <c r="E88" s="12"/>
      <c r="F88" s="41"/>
      <c r="H88" s="31"/>
      <c r="I88" s="17"/>
      <c r="J88" s="14"/>
    </row>
    <row r="89" spans="1:11" ht="40" x14ac:dyDescent="0.35">
      <c r="A89" s="144" t="s">
        <v>37</v>
      </c>
    </row>
    <row r="90" spans="1:11" x14ac:dyDescent="0.35">
      <c r="A90" s="4" t="s">
        <v>35</v>
      </c>
      <c r="B90" s="4" t="s">
        <v>12</v>
      </c>
      <c r="C90" s="4" t="s">
        <v>5</v>
      </c>
      <c r="D90" s="4" t="s">
        <v>4</v>
      </c>
      <c r="E90" s="13" t="s">
        <v>6</v>
      </c>
      <c r="F90" s="40"/>
      <c r="H90" s="6"/>
      <c r="I90" s="6"/>
      <c r="J90" s="4" t="s">
        <v>33</v>
      </c>
    </row>
    <row r="91" spans="1:11" x14ac:dyDescent="0.35">
      <c r="A91" s="61" t="s">
        <v>145</v>
      </c>
      <c r="B91" s="62"/>
      <c r="C91" s="62"/>
      <c r="D91" s="62"/>
      <c r="E91" s="62"/>
      <c r="F91" s="62"/>
      <c r="G91" s="62"/>
      <c r="H91" s="62"/>
      <c r="I91" s="62"/>
      <c r="J91" s="63"/>
    </row>
    <row r="92" spans="1:11" x14ac:dyDescent="0.35">
      <c r="A92" s="7" t="s">
        <v>28</v>
      </c>
      <c r="B92" s="7"/>
      <c r="C92" s="7">
        <v>1</v>
      </c>
      <c r="D92" s="7" t="s">
        <v>7</v>
      </c>
      <c r="E92" s="9"/>
      <c r="F92" s="9"/>
      <c r="J92" s="10">
        <v>1</v>
      </c>
    </row>
    <row r="93" spans="1:11" x14ac:dyDescent="0.35">
      <c r="A93" s="7" t="s">
        <v>29</v>
      </c>
      <c r="B93" s="7"/>
      <c r="C93" s="7">
        <v>1</v>
      </c>
      <c r="D93" s="7" t="s">
        <v>7</v>
      </c>
      <c r="E93" s="9"/>
      <c r="F93" s="9"/>
      <c r="J93" s="10">
        <v>2</v>
      </c>
    </row>
    <row r="94" spans="1:11" x14ac:dyDescent="0.35">
      <c r="A94" s="9" t="s">
        <v>105</v>
      </c>
      <c r="B94" s="7"/>
      <c r="C94" s="7">
        <v>0</v>
      </c>
      <c r="D94" s="7"/>
      <c r="E94" s="7">
        <v>0</v>
      </c>
      <c r="F94" s="40">
        <v>0</v>
      </c>
      <c r="H94" s="31"/>
      <c r="I94" s="8">
        <v>0</v>
      </c>
      <c r="J94" s="10">
        <v>0</v>
      </c>
    </row>
    <row r="95" spans="1:11" s="66" customFormat="1" ht="17.5" x14ac:dyDescent="0.35"/>
    <row r="96" spans="1:11" s="66" customFormat="1" ht="18" x14ac:dyDescent="0.35">
      <c r="A96" s="61" t="s">
        <v>104</v>
      </c>
      <c r="B96" s="67"/>
      <c r="C96" s="67"/>
      <c r="D96" s="67"/>
      <c r="E96" s="67"/>
      <c r="F96" s="67"/>
      <c r="G96" s="67"/>
      <c r="H96" s="67"/>
      <c r="I96" s="67"/>
      <c r="J96" s="68"/>
    </row>
    <row r="97" spans="1:10" x14ac:dyDescent="0.35">
      <c r="A97" s="7" t="s">
        <v>30</v>
      </c>
      <c r="B97" s="7"/>
      <c r="C97" s="7">
        <v>1</v>
      </c>
      <c r="D97" s="7" t="s">
        <v>11</v>
      </c>
      <c r="E97" s="9"/>
      <c r="F97" s="9"/>
      <c r="J97" s="10">
        <v>2.5</v>
      </c>
    </row>
    <row r="98" spans="1:10" x14ac:dyDescent="0.35">
      <c r="A98" s="7" t="s">
        <v>31</v>
      </c>
      <c r="B98" s="7"/>
      <c r="C98" s="7">
        <v>1</v>
      </c>
      <c r="D98" s="7" t="s">
        <v>11</v>
      </c>
      <c r="E98" s="9"/>
      <c r="F98" s="9"/>
      <c r="J98" s="10">
        <v>5.25</v>
      </c>
    </row>
    <row r="99" spans="1:10" x14ac:dyDescent="0.35">
      <c r="A99" s="9" t="s">
        <v>105</v>
      </c>
      <c r="B99" s="7"/>
      <c r="C99" s="7">
        <v>0</v>
      </c>
      <c r="D99" s="7"/>
      <c r="E99" s="7">
        <v>0</v>
      </c>
      <c r="F99" s="40">
        <v>0</v>
      </c>
      <c r="H99" s="31"/>
      <c r="I99" s="8">
        <v>0</v>
      </c>
      <c r="J99" s="10">
        <v>0</v>
      </c>
    </row>
    <row r="101" spans="1:10" ht="14.5" x14ac:dyDescent="0.35">
      <c r="A101" s="11" t="s">
        <v>106</v>
      </c>
      <c r="B101" s="11" t="s">
        <v>107</v>
      </c>
      <c r="F101" s="53"/>
    </row>
    <row r="102" spans="1:10" ht="14.5" x14ac:dyDescent="0.35">
      <c r="B102" s="11" t="s">
        <v>108</v>
      </c>
      <c r="F102" s="53"/>
    </row>
    <row r="103" spans="1:10" ht="14.5" x14ac:dyDescent="0.35">
      <c r="B103" s="11" t="s">
        <v>109</v>
      </c>
      <c r="F103" s="53"/>
    </row>
    <row r="104" spans="1:10" ht="14.5" x14ac:dyDescent="0.35">
      <c r="F104" s="53"/>
    </row>
  </sheetData>
  <pageMargins left="0.70866141732283472" right="0.70866141732283472" top="0.47244094488188981" bottom="0.35433070866141736" header="0.31496062992125984" footer="0.31496062992125984"/>
  <pageSetup paperSize="8" scale="53" fitToHeight="0" orientation="portrait" r:id="rId1"/>
  <headerFooter>
    <oddFooter>&amp;L&amp;P von &amp;N&amp;R&amp;D
erstellt Christof Janz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workbookViewId="0">
      <selection activeCell="K3" sqref="K3"/>
    </sheetView>
  </sheetViews>
  <sheetFormatPr baseColWidth="10" defaultRowHeight="14.5" x14ac:dyDescent="0.35"/>
  <cols>
    <col min="1" max="1" width="55.1796875" bestFit="1" customWidth="1"/>
    <col min="2" max="6" width="6.54296875" bestFit="1" customWidth="1"/>
    <col min="7" max="7" width="9.1796875" bestFit="1" customWidth="1"/>
    <col min="8" max="8" width="13.81640625" bestFit="1" customWidth="1"/>
    <col min="9" max="10" width="10.7265625" style="1" bestFit="1" customWidth="1"/>
    <col min="11" max="11" width="9.54296875" bestFit="1" customWidth="1"/>
    <col min="12" max="12" width="10.453125" bestFit="1" customWidth="1"/>
    <col min="13" max="13" width="4" style="34" bestFit="1" customWidth="1"/>
    <col min="14" max="16" width="13.81640625" bestFit="1" customWidth="1"/>
    <col min="17" max="17" width="5.7265625" bestFit="1" customWidth="1"/>
  </cols>
  <sheetData>
    <row r="1" spans="1:17" x14ac:dyDescent="0.35">
      <c r="A1" s="32">
        <v>1</v>
      </c>
      <c r="B1" s="32">
        <v>2</v>
      </c>
      <c r="C1" s="32">
        <v>3</v>
      </c>
      <c r="D1" s="32">
        <v>4</v>
      </c>
      <c r="E1" s="32">
        <v>5</v>
      </c>
      <c r="F1" s="32">
        <v>6</v>
      </c>
      <c r="G1" s="32">
        <v>7</v>
      </c>
      <c r="H1" s="32">
        <v>8</v>
      </c>
      <c r="I1" s="32">
        <v>9</v>
      </c>
      <c r="J1" s="32">
        <v>10</v>
      </c>
      <c r="K1" s="32">
        <v>11</v>
      </c>
      <c r="L1" s="32">
        <v>12</v>
      </c>
      <c r="M1" s="32">
        <v>13</v>
      </c>
      <c r="N1" s="32">
        <v>14</v>
      </c>
      <c r="O1" s="32">
        <v>15</v>
      </c>
      <c r="P1" s="32">
        <v>16</v>
      </c>
      <c r="Q1" s="32"/>
    </row>
    <row r="2" spans="1:17" x14ac:dyDescent="0.35">
      <c r="A2" s="20" t="s">
        <v>40</v>
      </c>
      <c r="B2" s="21" t="s">
        <v>41</v>
      </c>
      <c r="C2" s="150" t="s">
        <v>42</v>
      </c>
      <c r="D2" s="151"/>
      <c r="E2" s="152" t="s">
        <v>43</v>
      </c>
      <c r="F2" s="153"/>
      <c r="G2" s="21" t="s">
        <v>57</v>
      </c>
      <c r="H2" s="21" t="s">
        <v>44</v>
      </c>
      <c r="I2" s="20" t="s">
        <v>45</v>
      </c>
      <c r="J2" s="21" t="s">
        <v>46</v>
      </c>
      <c r="K2" s="21" t="s">
        <v>47</v>
      </c>
      <c r="L2" s="22" t="s">
        <v>48</v>
      </c>
      <c r="M2" s="35"/>
      <c r="N2" s="54" t="s">
        <v>132</v>
      </c>
      <c r="O2" s="64" t="s">
        <v>133</v>
      </c>
      <c r="P2" s="64" t="s">
        <v>134</v>
      </c>
      <c r="Q2" s="64" t="s">
        <v>131</v>
      </c>
    </row>
    <row r="3" spans="1:17" x14ac:dyDescent="0.35">
      <c r="A3" s="27" t="s">
        <v>140</v>
      </c>
      <c r="B3" s="24">
        <v>80</v>
      </c>
      <c r="C3" s="24">
        <v>600</v>
      </c>
      <c r="D3" s="24">
        <v>400</v>
      </c>
      <c r="E3" s="27"/>
      <c r="F3" s="27"/>
      <c r="G3" s="30">
        <f t="shared" ref="G3" si="0">D3*C3/1000000</f>
        <v>0.24</v>
      </c>
      <c r="H3" s="24">
        <v>56</v>
      </c>
      <c r="I3" s="26">
        <f t="shared" ref="I3" si="1">H3*C3*D3/1000000</f>
        <v>13.44</v>
      </c>
      <c r="J3" s="28">
        <f t="shared" ref="J3" si="2">I3*M3/1000</f>
        <v>1.0752000000000002</v>
      </c>
      <c r="K3" s="29">
        <v>20.239999999999998</v>
      </c>
      <c r="L3" s="23">
        <f>K3/B3*1000</f>
        <v>253</v>
      </c>
      <c r="M3" s="33">
        <v>80</v>
      </c>
      <c r="N3" s="24">
        <v>5</v>
      </c>
      <c r="O3" s="24">
        <v>8</v>
      </c>
      <c r="P3" s="24">
        <v>13</v>
      </c>
      <c r="Q3" s="29">
        <v>-0.55000000000000004</v>
      </c>
    </row>
    <row r="4" spans="1:17" x14ac:dyDescent="0.35">
      <c r="A4" s="27" t="s">
        <v>115</v>
      </c>
      <c r="B4" s="24">
        <v>140</v>
      </c>
      <c r="C4" s="24">
        <v>600</v>
      </c>
      <c r="D4" s="24">
        <v>400</v>
      </c>
      <c r="E4" s="27"/>
      <c r="F4" s="27"/>
      <c r="G4" s="30">
        <f t="shared" ref="G4:G7" si="3">D4*C4/1000000</f>
        <v>0.24</v>
      </c>
      <c r="H4" s="24">
        <v>32</v>
      </c>
      <c r="I4" s="26">
        <f t="shared" ref="I4:I7" si="4">H4*C4*D4/1000000</f>
        <v>7.68</v>
      </c>
      <c r="J4" s="28">
        <f t="shared" ref="J4:J7" si="5">I4*M4/1000</f>
        <v>1.0752000000000002</v>
      </c>
      <c r="K4" s="29">
        <v>35.159999999999997</v>
      </c>
      <c r="L4" s="23">
        <f>K4/B4*1000</f>
        <v>251.14285714285711</v>
      </c>
      <c r="M4" s="33">
        <v>140</v>
      </c>
      <c r="N4" s="24">
        <v>5</v>
      </c>
      <c r="O4" s="24">
        <v>8</v>
      </c>
      <c r="P4" s="24">
        <v>13</v>
      </c>
      <c r="Q4" s="29">
        <v>-1</v>
      </c>
    </row>
    <row r="5" spans="1:17" x14ac:dyDescent="0.35">
      <c r="A5" s="27" t="s">
        <v>116</v>
      </c>
      <c r="B5" s="24">
        <v>160</v>
      </c>
      <c r="C5" s="24">
        <v>600</v>
      </c>
      <c r="D5" s="24">
        <v>400</v>
      </c>
      <c r="E5" s="27"/>
      <c r="F5" s="27"/>
      <c r="G5" s="30">
        <f t="shared" si="3"/>
        <v>0.24</v>
      </c>
      <c r="H5" s="24">
        <v>28</v>
      </c>
      <c r="I5" s="26">
        <f t="shared" si="4"/>
        <v>6.72</v>
      </c>
      <c r="J5" s="28">
        <f t="shared" si="5"/>
        <v>1.0752000000000002</v>
      </c>
      <c r="K5" s="29">
        <v>40.47</v>
      </c>
      <c r="L5" s="23">
        <f>K5/B5*1000</f>
        <v>252.93749999999997</v>
      </c>
      <c r="M5" s="33">
        <v>160</v>
      </c>
      <c r="N5" s="24">
        <v>5</v>
      </c>
      <c r="O5" s="24">
        <v>8</v>
      </c>
      <c r="P5" s="24">
        <v>13</v>
      </c>
      <c r="Q5" s="29">
        <v>-1.6</v>
      </c>
    </row>
    <row r="6" spans="1:17" x14ac:dyDescent="0.35">
      <c r="A6" s="27" t="s">
        <v>117</v>
      </c>
      <c r="B6" s="24">
        <v>180</v>
      </c>
      <c r="C6" s="24">
        <v>600</v>
      </c>
      <c r="D6" s="24">
        <v>400</v>
      </c>
      <c r="E6" s="27"/>
      <c r="F6" s="27"/>
      <c r="G6" s="30">
        <f t="shared" si="3"/>
        <v>0.24</v>
      </c>
      <c r="H6" s="24">
        <v>24</v>
      </c>
      <c r="I6" s="26">
        <f t="shared" si="4"/>
        <v>5.76</v>
      </c>
      <c r="J6" s="28">
        <f t="shared" si="5"/>
        <v>1.0367999999999999</v>
      </c>
      <c r="K6" s="29">
        <v>45.53</v>
      </c>
      <c r="L6" s="23">
        <f>K6/B6*1000</f>
        <v>252.94444444444449</v>
      </c>
      <c r="M6" s="33">
        <v>180</v>
      </c>
      <c r="N6" s="24">
        <v>5</v>
      </c>
      <c r="O6" s="24">
        <v>8</v>
      </c>
      <c r="P6" s="24">
        <v>13</v>
      </c>
      <c r="Q6" s="24"/>
    </row>
    <row r="7" spans="1:17" x14ac:dyDescent="0.35">
      <c r="A7" s="27" t="s">
        <v>118</v>
      </c>
      <c r="B7" s="24">
        <v>200</v>
      </c>
      <c r="C7" s="24">
        <v>600</v>
      </c>
      <c r="D7" s="24">
        <v>400</v>
      </c>
      <c r="E7" s="27"/>
      <c r="F7" s="27"/>
      <c r="G7" s="30">
        <f t="shared" si="3"/>
        <v>0.24</v>
      </c>
      <c r="H7" s="24">
        <v>24</v>
      </c>
      <c r="I7" s="26">
        <f t="shared" si="4"/>
        <v>5.76</v>
      </c>
      <c r="J7" s="28">
        <f t="shared" si="5"/>
        <v>1.1519999999999999</v>
      </c>
      <c r="K7" s="29">
        <v>50.97</v>
      </c>
      <c r="L7" s="23">
        <f>K7/200*1000</f>
        <v>254.85000000000002</v>
      </c>
      <c r="M7" s="33">
        <v>200</v>
      </c>
      <c r="N7" s="24">
        <v>5</v>
      </c>
      <c r="O7" s="24">
        <v>8</v>
      </c>
      <c r="P7" s="24">
        <v>13</v>
      </c>
      <c r="Q7" s="24"/>
    </row>
    <row r="8" spans="1:17" x14ac:dyDescent="0.35">
      <c r="A8" s="27" t="s">
        <v>78</v>
      </c>
      <c r="B8" s="24" t="s">
        <v>49</v>
      </c>
      <c r="C8" s="24">
        <v>1200</v>
      </c>
      <c r="D8" s="24">
        <v>400</v>
      </c>
      <c r="E8" s="27"/>
      <c r="F8" s="27"/>
      <c r="G8" s="30">
        <f>D8*C8/1000000</f>
        <v>0.48</v>
      </c>
      <c r="H8" s="24">
        <v>22</v>
      </c>
      <c r="I8" s="26">
        <f t="shared" ref="I8:I15" si="6">H8*C8*D8/1000000</f>
        <v>10.56</v>
      </c>
      <c r="J8" s="28">
        <f>I8*M8/1000</f>
        <v>1.056</v>
      </c>
      <c r="K8" s="29">
        <v>25.22</v>
      </c>
      <c r="L8" s="23">
        <f>K8/100*1000</f>
        <v>252.2</v>
      </c>
      <c r="M8" s="33">
        <v>100</v>
      </c>
      <c r="N8" s="24">
        <v>5</v>
      </c>
      <c r="O8" s="24">
        <v>8</v>
      </c>
      <c r="P8" s="24">
        <v>13</v>
      </c>
      <c r="Q8" s="24"/>
    </row>
    <row r="9" spans="1:17" x14ac:dyDescent="0.35">
      <c r="A9" s="27" t="s">
        <v>79</v>
      </c>
      <c r="B9" s="24" t="s">
        <v>50</v>
      </c>
      <c r="C9" s="24">
        <v>1200</v>
      </c>
      <c r="D9" s="24">
        <v>400</v>
      </c>
      <c r="E9" s="27"/>
      <c r="F9" s="27"/>
      <c r="G9" s="30">
        <f t="shared" ref="G9:G15" si="7">D9*C9/1000000</f>
        <v>0.48</v>
      </c>
      <c r="H9" s="24">
        <v>18</v>
      </c>
      <c r="I9" s="26">
        <f t="shared" si="6"/>
        <v>8.64</v>
      </c>
      <c r="J9" s="28">
        <f t="shared" ref="J9:J15" si="8">I9*M9/1000</f>
        <v>1.0368000000000002</v>
      </c>
      <c r="K9" s="29">
        <v>30.36</v>
      </c>
      <c r="L9" s="23">
        <f>K9/120*1000</f>
        <v>253</v>
      </c>
      <c r="M9" s="33">
        <v>120</v>
      </c>
      <c r="N9" s="24">
        <v>5</v>
      </c>
      <c r="O9" s="24">
        <v>8</v>
      </c>
      <c r="P9" s="24">
        <v>13</v>
      </c>
      <c r="Q9" s="24"/>
    </row>
    <row r="10" spans="1:17" x14ac:dyDescent="0.35">
      <c r="A10" s="27" t="s">
        <v>54</v>
      </c>
      <c r="B10" s="24">
        <v>140</v>
      </c>
      <c r="C10" s="24">
        <v>1200</v>
      </c>
      <c r="D10" s="24">
        <v>400</v>
      </c>
      <c r="E10" s="27"/>
      <c r="F10" s="27"/>
      <c r="G10" s="30">
        <f t="shared" si="7"/>
        <v>0.48</v>
      </c>
      <c r="H10" s="24">
        <v>16</v>
      </c>
      <c r="I10" s="26">
        <f t="shared" si="6"/>
        <v>7.68</v>
      </c>
      <c r="J10" s="28">
        <f t="shared" si="8"/>
        <v>1.0752000000000002</v>
      </c>
      <c r="K10" s="29">
        <v>35.159999999999997</v>
      </c>
      <c r="L10" s="23">
        <f>K10/B10*1000</f>
        <v>251.14285714285711</v>
      </c>
      <c r="M10" s="33">
        <v>140</v>
      </c>
      <c r="N10" s="24">
        <v>5</v>
      </c>
      <c r="O10" s="24">
        <v>8</v>
      </c>
      <c r="P10" s="24">
        <v>13</v>
      </c>
      <c r="Q10" s="24"/>
    </row>
    <row r="11" spans="1:17" x14ac:dyDescent="0.35">
      <c r="A11" s="27" t="s">
        <v>55</v>
      </c>
      <c r="B11" s="24">
        <v>160</v>
      </c>
      <c r="C11" s="24">
        <v>1200</v>
      </c>
      <c r="D11" s="24">
        <v>400</v>
      </c>
      <c r="E11" s="27"/>
      <c r="F11" s="27"/>
      <c r="G11" s="30">
        <f t="shared" si="7"/>
        <v>0.48</v>
      </c>
      <c r="H11" s="24">
        <v>14</v>
      </c>
      <c r="I11" s="26">
        <f t="shared" si="6"/>
        <v>6.72</v>
      </c>
      <c r="J11" s="28">
        <f t="shared" si="8"/>
        <v>1.0752000000000002</v>
      </c>
      <c r="K11" s="29">
        <v>40.47</v>
      </c>
      <c r="L11" s="23">
        <f>K11/B11*1000</f>
        <v>252.93749999999997</v>
      </c>
      <c r="M11" s="33">
        <v>160</v>
      </c>
      <c r="N11" s="24">
        <v>5</v>
      </c>
      <c r="O11" s="24">
        <v>8</v>
      </c>
      <c r="P11" s="24">
        <v>13</v>
      </c>
      <c r="Q11" s="24"/>
    </row>
    <row r="12" spans="1:17" x14ac:dyDescent="0.35">
      <c r="A12" s="27" t="s">
        <v>56</v>
      </c>
      <c r="B12" s="24">
        <v>180</v>
      </c>
      <c r="C12" s="24">
        <v>1200</v>
      </c>
      <c r="D12" s="24">
        <v>400</v>
      </c>
      <c r="E12" s="27"/>
      <c r="F12" s="27"/>
      <c r="G12" s="30">
        <f t="shared" si="7"/>
        <v>0.48</v>
      </c>
      <c r="H12" s="24">
        <v>12</v>
      </c>
      <c r="I12" s="26">
        <f t="shared" si="6"/>
        <v>5.76</v>
      </c>
      <c r="J12" s="28">
        <f t="shared" si="8"/>
        <v>1.0367999999999999</v>
      </c>
      <c r="K12" s="29">
        <v>45.53</v>
      </c>
      <c r="L12" s="23">
        <f>K12/B12*1000</f>
        <v>252.94444444444449</v>
      </c>
      <c r="M12" s="33">
        <v>180</v>
      </c>
      <c r="N12" s="24">
        <v>5</v>
      </c>
      <c r="O12" s="24">
        <v>8</v>
      </c>
      <c r="P12" s="24">
        <v>13</v>
      </c>
      <c r="Q12" s="24"/>
    </row>
    <row r="13" spans="1:17" x14ac:dyDescent="0.35">
      <c r="A13" s="27" t="s">
        <v>80</v>
      </c>
      <c r="B13" s="24" t="s">
        <v>51</v>
      </c>
      <c r="C13" s="24">
        <v>1200</v>
      </c>
      <c r="D13" s="24">
        <v>400</v>
      </c>
      <c r="E13" s="27"/>
      <c r="F13" s="27"/>
      <c r="G13" s="30">
        <f t="shared" si="7"/>
        <v>0.48</v>
      </c>
      <c r="H13" s="24">
        <v>12</v>
      </c>
      <c r="I13" s="26">
        <f t="shared" si="6"/>
        <v>5.76</v>
      </c>
      <c r="J13" s="28">
        <f t="shared" si="8"/>
        <v>1.1519999999999999</v>
      </c>
      <c r="K13" s="29">
        <v>50.97</v>
      </c>
      <c r="L13" s="23">
        <f>K13/200*1000</f>
        <v>254.85000000000002</v>
      </c>
      <c r="M13" s="33">
        <v>200</v>
      </c>
      <c r="N13" s="24">
        <v>5</v>
      </c>
      <c r="O13" s="24">
        <v>8</v>
      </c>
      <c r="P13" s="24">
        <v>13</v>
      </c>
      <c r="Q13" s="24"/>
    </row>
    <row r="14" spans="1:17" x14ac:dyDescent="0.35">
      <c r="A14" s="27" t="s">
        <v>81</v>
      </c>
      <c r="B14" s="24" t="s">
        <v>52</v>
      </c>
      <c r="C14" s="24">
        <v>1200</v>
      </c>
      <c r="D14" s="24">
        <v>400</v>
      </c>
      <c r="E14" s="24"/>
      <c r="F14" s="24"/>
      <c r="G14" s="30">
        <f t="shared" si="7"/>
        <v>0.48</v>
      </c>
      <c r="H14" s="24">
        <v>10</v>
      </c>
      <c r="I14" s="26">
        <f t="shared" si="6"/>
        <v>4.8</v>
      </c>
      <c r="J14" s="28">
        <f t="shared" si="8"/>
        <v>1.056</v>
      </c>
      <c r="K14" s="29">
        <v>58.12</v>
      </c>
      <c r="L14" s="23">
        <f>K14/220*1000</f>
        <v>264.18181818181819</v>
      </c>
      <c r="M14" s="33">
        <v>220</v>
      </c>
      <c r="N14" s="24">
        <v>5</v>
      </c>
      <c r="O14" s="24">
        <v>8</v>
      </c>
      <c r="P14" s="24">
        <v>13</v>
      </c>
      <c r="Q14" s="24"/>
    </row>
    <row r="15" spans="1:17" x14ac:dyDescent="0.35">
      <c r="A15" s="27" t="s">
        <v>82</v>
      </c>
      <c r="B15" s="24" t="s">
        <v>53</v>
      </c>
      <c r="C15" s="24">
        <v>1200</v>
      </c>
      <c r="D15" s="24">
        <v>400</v>
      </c>
      <c r="E15" s="24"/>
      <c r="F15" s="24"/>
      <c r="G15" s="30">
        <f t="shared" si="7"/>
        <v>0.48</v>
      </c>
      <c r="H15" s="24">
        <v>10</v>
      </c>
      <c r="I15" s="26">
        <f t="shared" si="6"/>
        <v>4.8</v>
      </c>
      <c r="J15" s="28">
        <f t="shared" si="8"/>
        <v>1.1519999999999999</v>
      </c>
      <c r="K15" s="29">
        <v>53.41</v>
      </c>
      <c r="L15" s="23">
        <f>K15/240*1000</f>
        <v>222.54166666666666</v>
      </c>
      <c r="M15" s="33">
        <v>240</v>
      </c>
      <c r="N15" s="24">
        <v>5</v>
      </c>
      <c r="O15" s="24">
        <v>8</v>
      </c>
      <c r="P15" s="24">
        <v>13</v>
      </c>
      <c r="Q15" s="24"/>
    </row>
    <row r="16" spans="1:17" x14ac:dyDescent="0.35">
      <c r="A16" s="27" t="s">
        <v>105</v>
      </c>
      <c r="B16" s="45">
        <v>0</v>
      </c>
      <c r="C16" s="25">
        <v>0</v>
      </c>
      <c r="D16" s="25">
        <v>0</v>
      </c>
      <c r="E16" s="45">
        <v>0</v>
      </c>
      <c r="F16" s="45">
        <v>0</v>
      </c>
      <c r="G16" s="46">
        <v>0</v>
      </c>
      <c r="H16" s="25">
        <v>0</v>
      </c>
      <c r="I16" s="44">
        <v>0</v>
      </c>
      <c r="J16" s="44">
        <v>0</v>
      </c>
      <c r="K16" s="29">
        <v>0</v>
      </c>
      <c r="N16" s="25">
        <v>0</v>
      </c>
      <c r="O16" s="25">
        <v>0</v>
      </c>
      <c r="P16" s="25">
        <v>0</v>
      </c>
      <c r="Q16" s="25"/>
    </row>
    <row r="17" spans="2:13" x14ac:dyDescent="0.35">
      <c r="B17" s="35"/>
      <c r="C17" s="35"/>
      <c r="D17" s="35"/>
      <c r="E17" s="35"/>
      <c r="F17" s="35"/>
    </row>
    <row r="18" spans="2:13" x14ac:dyDescent="0.35">
      <c r="B18" s="34"/>
      <c r="C18" s="34"/>
      <c r="D18" s="34"/>
      <c r="E18" s="35"/>
      <c r="F18" s="35"/>
      <c r="M18" s="35"/>
    </row>
    <row r="19" spans="2:13" x14ac:dyDescent="0.35">
      <c r="B19" s="34"/>
      <c r="C19" s="34"/>
      <c r="D19" s="34"/>
      <c r="E19" s="35"/>
      <c r="F19" s="35"/>
      <c r="I19"/>
      <c r="J19"/>
      <c r="M19" s="35"/>
    </row>
    <row r="20" spans="2:13" x14ac:dyDescent="0.35">
      <c r="B20" s="34"/>
      <c r="C20" s="34"/>
      <c r="D20" s="34"/>
      <c r="E20" s="35"/>
      <c r="F20" s="35"/>
      <c r="I20"/>
      <c r="J20"/>
      <c r="M20" s="35"/>
    </row>
    <row r="21" spans="2:13" x14ac:dyDescent="0.35">
      <c r="B21" s="34"/>
      <c r="C21" s="34"/>
      <c r="D21" s="34"/>
      <c r="E21" s="35"/>
      <c r="F21" s="35"/>
      <c r="I21"/>
      <c r="J21"/>
      <c r="M21" s="35"/>
    </row>
    <row r="22" spans="2:13" x14ac:dyDescent="0.35">
      <c r="B22" s="34"/>
      <c r="C22" s="34"/>
      <c r="D22" s="34"/>
      <c r="E22" s="35"/>
      <c r="F22" s="35"/>
      <c r="I22"/>
      <c r="J22"/>
      <c r="M22" s="35"/>
    </row>
    <row r="23" spans="2:13" x14ac:dyDescent="0.35">
      <c r="B23" s="34"/>
      <c r="C23" s="34"/>
      <c r="D23" s="34"/>
      <c r="E23" s="35"/>
      <c r="F23" s="35"/>
      <c r="I23"/>
      <c r="J23"/>
      <c r="M23" s="35"/>
    </row>
    <row r="24" spans="2:13" x14ac:dyDescent="0.35">
      <c r="B24" s="34"/>
      <c r="C24" s="34"/>
      <c r="D24" s="34"/>
      <c r="E24" s="35"/>
      <c r="F24" s="35"/>
      <c r="I24"/>
      <c r="J24"/>
      <c r="M24" s="35"/>
    </row>
    <row r="25" spans="2:13" s="3" customFormat="1" x14ac:dyDescent="0.35">
      <c r="B25" s="37"/>
      <c r="C25" s="37"/>
      <c r="D25" s="37"/>
      <c r="E25" s="36"/>
      <c r="F25" s="36"/>
      <c r="M25" s="36"/>
    </row>
    <row r="26" spans="2:13" x14ac:dyDescent="0.35">
      <c r="B26" s="34"/>
      <c r="C26" s="34"/>
      <c r="D26" s="34"/>
      <c r="E26" s="35"/>
      <c r="F26" s="35"/>
      <c r="I26"/>
      <c r="J26"/>
      <c r="M26" s="35"/>
    </row>
    <row r="27" spans="2:13" x14ac:dyDescent="0.35">
      <c r="B27" s="34"/>
      <c r="C27" s="34"/>
      <c r="D27" s="34"/>
      <c r="E27" s="35"/>
      <c r="F27" s="35"/>
      <c r="I27"/>
      <c r="J27"/>
      <c r="M27" s="35"/>
    </row>
    <row r="28" spans="2:13" x14ac:dyDescent="0.35">
      <c r="B28" s="34"/>
      <c r="C28" s="34"/>
      <c r="D28" s="34"/>
      <c r="E28" s="35"/>
      <c r="F28" s="35"/>
      <c r="I28"/>
      <c r="J28"/>
      <c r="M28" s="35"/>
    </row>
    <row r="29" spans="2:13" x14ac:dyDescent="0.35">
      <c r="B29" s="34"/>
      <c r="C29" s="34"/>
      <c r="D29" s="34"/>
      <c r="E29" s="35"/>
      <c r="F29" s="35"/>
      <c r="I29"/>
      <c r="J29"/>
      <c r="M29" s="35"/>
    </row>
    <row r="30" spans="2:13" x14ac:dyDescent="0.35">
      <c r="B30" s="34"/>
      <c r="C30" s="34"/>
      <c r="D30" s="34"/>
      <c r="E30" s="35"/>
      <c r="F30" s="35"/>
      <c r="I30"/>
      <c r="J30"/>
      <c r="M30" s="35"/>
    </row>
    <row r="31" spans="2:13" x14ac:dyDescent="0.35">
      <c r="B31" s="34"/>
      <c r="C31" s="34"/>
      <c r="D31" s="34"/>
      <c r="E31" s="35"/>
      <c r="F31" s="35"/>
      <c r="I31"/>
      <c r="J31"/>
      <c r="M31" s="35"/>
    </row>
    <row r="32" spans="2:13" x14ac:dyDescent="0.35">
      <c r="B32" s="34"/>
      <c r="C32" s="34"/>
      <c r="D32" s="34"/>
      <c r="E32" s="35"/>
      <c r="F32" s="35"/>
      <c r="I32"/>
      <c r="J32"/>
      <c r="M32" s="35"/>
    </row>
    <row r="33" spans="2:13" x14ac:dyDescent="0.35">
      <c r="B33" s="34"/>
      <c r="C33" s="34"/>
      <c r="D33" s="34"/>
      <c r="E33" s="35"/>
      <c r="F33" s="35"/>
      <c r="I33"/>
      <c r="J33"/>
      <c r="M33" s="35"/>
    </row>
    <row r="34" spans="2:13" x14ac:dyDescent="0.35">
      <c r="B34" s="34"/>
      <c r="C34" s="34"/>
      <c r="D34" s="34"/>
      <c r="E34" s="35"/>
      <c r="F34" s="35"/>
      <c r="I34"/>
      <c r="J34"/>
      <c r="M34" s="35"/>
    </row>
    <row r="35" spans="2:13" x14ac:dyDescent="0.35">
      <c r="B35" s="34"/>
      <c r="C35" s="34"/>
      <c r="D35" s="34"/>
      <c r="E35" s="35"/>
      <c r="F35" s="35"/>
      <c r="I35"/>
      <c r="J35"/>
      <c r="M35" s="35"/>
    </row>
    <row r="36" spans="2:13" x14ac:dyDescent="0.35">
      <c r="B36" s="34"/>
      <c r="C36" s="34"/>
      <c r="D36" s="34"/>
      <c r="E36" s="35"/>
      <c r="F36" s="35"/>
      <c r="I36"/>
      <c r="J36"/>
      <c r="M36" s="35"/>
    </row>
    <row r="37" spans="2:13" x14ac:dyDescent="0.35">
      <c r="B37" s="34"/>
      <c r="C37" s="34"/>
      <c r="D37" s="34"/>
      <c r="E37" s="35"/>
      <c r="F37" s="35"/>
      <c r="I37"/>
      <c r="J37"/>
      <c r="M37" s="35"/>
    </row>
    <row r="38" spans="2:13" x14ac:dyDescent="0.35">
      <c r="B38" s="34"/>
      <c r="C38" s="34"/>
      <c r="D38" s="34"/>
      <c r="E38" s="35"/>
      <c r="F38" s="35"/>
      <c r="I38"/>
      <c r="J38"/>
      <c r="M38" s="35"/>
    </row>
    <row r="39" spans="2:13" x14ac:dyDescent="0.35">
      <c r="B39" s="34"/>
      <c r="C39" s="34"/>
      <c r="D39" s="34"/>
      <c r="E39" s="35"/>
      <c r="F39" s="35"/>
      <c r="I39"/>
      <c r="J39"/>
      <c r="M39" s="35"/>
    </row>
    <row r="40" spans="2:13" x14ac:dyDescent="0.35">
      <c r="B40" s="34"/>
      <c r="C40" s="34"/>
      <c r="D40" s="34"/>
      <c r="E40" s="35"/>
      <c r="F40" s="35"/>
      <c r="I40"/>
      <c r="J40"/>
      <c r="M40" s="35"/>
    </row>
    <row r="41" spans="2:13" x14ac:dyDescent="0.35">
      <c r="B41" s="34"/>
      <c r="C41" s="34"/>
      <c r="D41" s="34"/>
      <c r="E41" s="35"/>
      <c r="F41" s="35"/>
      <c r="I41"/>
      <c r="J41"/>
      <c r="M41" s="35"/>
    </row>
    <row r="42" spans="2:13" x14ac:dyDescent="0.35">
      <c r="B42" s="34"/>
      <c r="C42" s="34"/>
      <c r="D42" s="34"/>
      <c r="E42" s="35"/>
      <c r="F42" s="35"/>
      <c r="I42"/>
      <c r="J42"/>
      <c r="M42" s="35"/>
    </row>
    <row r="43" spans="2:13" x14ac:dyDescent="0.35">
      <c r="B43" s="34"/>
      <c r="C43" s="34"/>
      <c r="D43" s="34"/>
      <c r="E43" s="35"/>
      <c r="F43" s="35"/>
      <c r="I43"/>
      <c r="J43"/>
      <c r="M43" s="35"/>
    </row>
    <row r="44" spans="2:13" x14ac:dyDescent="0.35">
      <c r="B44" s="34"/>
      <c r="C44" s="34"/>
      <c r="D44" s="34"/>
      <c r="E44" s="35"/>
      <c r="F44" s="35"/>
      <c r="I44"/>
      <c r="J44"/>
      <c r="M44" s="35"/>
    </row>
    <row r="45" spans="2:13" x14ac:dyDescent="0.35">
      <c r="B45" s="34"/>
      <c r="C45" s="34"/>
      <c r="D45" s="34"/>
      <c r="E45" s="35"/>
      <c r="F45" s="35"/>
      <c r="I45"/>
      <c r="J45"/>
      <c r="M45" s="35"/>
    </row>
    <row r="46" spans="2:13" x14ac:dyDescent="0.35">
      <c r="B46" s="34"/>
      <c r="C46" s="34"/>
      <c r="D46" s="34"/>
      <c r="E46" s="35"/>
      <c r="F46" s="35"/>
      <c r="I46"/>
      <c r="J46"/>
      <c r="M46" s="35"/>
    </row>
    <row r="47" spans="2:13" x14ac:dyDescent="0.35">
      <c r="B47" s="34"/>
      <c r="C47" s="34"/>
      <c r="D47" s="34"/>
      <c r="E47" s="35"/>
      <c r="F47" s="35"/>
      <c r="I47"/>
      <c r="J47"/>
      <c r="M47" s="35"/>
    </row>
    <row r="48" spans="2:13" x14ac:dyDescent="0.35">
      <c r="B48" s="34"/>
      <c r="C48" s="34"/>
      <c r="D48" s="34"/>
      <c r="E48" s="35"/>
      <c r="F48" s="35"/>
      <c r="I48"/>
      <c r="J48"/>
      <c r="M48" s="35"/>
    </row>
    <row r="49" spans="2:13" x14ac:dyDescent="0.35">
      <c r="B49" s="34"/>
      <c r="C49" s="34"/>
      <c r="D49" s="34"/>
      <c r="E49" s="35"/>
      <c r="F49" s="35"/>
      <c r="I49"/>
      <c r="J49"/>
      <c r="M49" s="35"/>
    </row>
    <row r="50" spans="2:13" x14ac:dyDescent="0.35">
      <c r="B50" s="34"/>
      <c r="C50" s="34"/>
      <c r="D50" s="34"/>
      <c r="E50" s="35"/>
      <c r="F50" s="35"/>
      <c r="I50"/>
      <c r="J50"/>
      <c r="M50" s="35"/>
    </row>
    <row r="51" spans="2:13" x14ac:dyDescent="0.35">
      <c r="B51" s="34"/>
      <c r="C51" s="34"/>
      <c r="D51" s="34"/>
      <c r="E51" s="35"/>
      <c r="F51" s="35"/>
      <c r="I51"/>
      <c r="J51"/>
      <c r="M51" s="35"/>
    </row>
    <row r="52" spans="2:13" x14ac:dyDescent="0.35">
      <c r="B52" s="34"/>
      <c r="C52" s="34"/>
      <c r="D52" s="34"/>
      <c r="E52" s="35"/>
      <c r="F52" s="35"/>
      <c r="I52"/>
      <c r="J52"/>
      <c r="M52" s="35"/>
    </row>
    <row r="53" spans="2:13" x14ac:dyDescent="0.35">
      <c r="B53" s="34"/>
      <c r="C53" s="34"/>
      <c r="D53" s="34"/>
      <c r="E53" s="35"/>
      <c r="F53" s="35"/>
      <c r="I53"/>
      <c r="J53"/>
      <c r="M53" s="35"/>
    </row>
    <row r="54" spans="2:13" x14ac:dyDescent="0.35">
      <c r="B54" s="34"/>
      <c r="C54" s="34"/>
      <c r="D54" s="34"/>
      <c r="E54" s="35"/>
      <c r="F54" s="35"/>
      <c r="I54"/>
      <c r="J54"/>
      <c r="M54" s="35"/>
    </row>
    <row r="55" spans="2:13" x14ac:dyDescent="0.35">
      <c r="B55" s="34"/>
      <c r="C55" s="34"/>
      <c r="D55" s="34"/>
      <c r="E55" s="35"/>
      <c r="F55" s="35"/>
      <c r="I55"/>
      <c r="J55"/>
      <c r="M55" s="35"/>
    </row>
    <row r="56" spans="2:13" x14ac:dyDescent="0.35">
      <c r="B56" s="34"/>
      <c r="C56" s="34"/>
      <c r="D56" s="34"/>
      <c r="E56" s="35"/>
      <c r="F56" s="35"/>
      <c r="I56"/>
      <c r="J56"/>
      <c r="M56" s="35"/>
    </row>
    <row r="57" spans="2:13" x14ac:dyDescent="0.35">
      <c r="B57" s="34"/>
      <c r="C57" s="34"/>
      <c r="D57" s="34"/>
      <c r="E57" s="35"/>
      <c r="F57" s="35"/>
      <c r="I57"/>
      <c r="J57"/>
      <c r="M57" s="35"/>
    </row>
    <row r="58" spans="2:13" ht="15" customHeight="1" x14ac:dyDescent="0.35">
      <c r="B58" s="34"/>
      <c r="C58" s="34"/>
      <c r="D58" s="34"/>
      <c r="E58" s="35"/>
      <c r="F58" s="35"/>
      <c r="I58"/>
      <c r="J58"/>
      <c r="M58" s="35"/>
    </row>
    <row r="59" spans="2:13" x14ac:dyDescent="0.35">
      <c r="B59" s="34"/>
      <c r="C59" s="34"/>
      <c r="D59" s="34"/>
      <c r="E59" s="35"/>
      <c r="F59" s="35"/>
      <c r="I59"/>
      <c r="J59"/>
      <c r="M59" s="35"/>
    </row>
    <row r="60" spans="2:13" x14ac:dyDescent="0.35">
      <c r="B60" s="34"/>
      <c r="C60" s="34"/>
      <c r="D60" s="34"/>
      <c r="E60" s="35"/>
      <c r="F60" s="35"/>
      <c r="I60"/>
      <c r="J60"/>
      <c r="M60" s="35"/>
    </row>
    <row r="61" spans="2:13" x14ac:dyDescent="0.35">
      <c r="B61" s="34"/>
      <c r="C61" s="34"/>
      <c r="D61" s="34"/>
      <c r="E61" s="35"/>
      <c r="F61" s="35"/>
      <c r="I61"/>
      <c r="J61"/>
      <c r="M61" s="35"/>
    </row>
    <row r="62" spans="2:13" x14ac:dyDescent="0.35">
      <c r="B62" s="34"/>
      <c r="C62" s="34"/>
      <c r="D62" s="34"/>
      <c r="E62" s="35"/>
      <c r="F62" s="35"/>
      <c r="I62"/>
      <c r="J62"/>
      <c r="M62" s="35"/>
    </row>
    <row r="63" spans="2:13" x14ac:dyDescent="0.35">
      <c r="B63" s="34"/>
      <c r="C63" s="34"/>
      <c r="D63" s="34"/>
      <c r="E63" s="35"/>
      <c r="F63" s="35"/>
      <c r="I63"/>
      <c r="J63"/>
      <c r="M63" s="35"/>
    </row>
    <row r="64" spans="2:13" x14ac:dyDescent="0.35">
      <c r="B64" s="34"/>
      <c r="C64" s="34"/>
      <c r="D64" s="34"/>
      <c r="E64" s="35"/>
      <c r="F64" s="35"/>
      <c r="I64"/>
      <c r="J64"/>
      <c r="M64" s="35"/>
    </row>
    <row r="65" spans="2:13" x14ac:dyDescent="0.35">
      <c r="B65" s="34"/>
      <c r="C65" s="34"/>
      <c r="D65" s="34"/>
      <c r="E65" s="35"/>
      <c r="F65" s="35"/>
      <c r="I65"/>
      <c r="J65"/>
      <c r="M65" s="35"/>
    </row>
    <row r="66" spans="2:13" x14ac:dyDescent="0.35">
      <c r="B66" s="34"/>
      <c r="C66" s="34"/>
      <c r="D66" s="34"/>
      <c r="E66" s="35"/>
      <c r="F66" s="35"/>
      <c r="I66"/>
      <c r="J66"/>
      <c r="M66" s="35"/>
    </row>
    <row r="67" spans="2:13" x14ac:dyDescent="0.35">
      <c r="B67" s="34"/>
      <c r="C67" s="34"/>
      <c r="D67" s="34"/>
      <c r="E67" s="35"/>
      <c r="F67" s="35"/>
      <c r="I67"/>
      <c r="J67"/>
      <c r="M67" s="35"/>
    </row>
    <row r="68" spans="2:13" x14ac:dyDescent="0.35">
      <c r="B68" s="34"/>
      <c r="C68" s="34"/>
      <c r="D68" s="34"/>
      <c r="E68" s="35"/>
      <c r="F68" s="35"/>
      <c r="I68"/>
      <c r="J68"/>
      <c r="M68" s="35"/>
    </row>
    <row r="69" spans="2:13" x14ac:dyDescent="0.35">
      <c r="B69" s="34"/>
      <c r="C69" s="34"/>
      <c r="D69" s="34"/>
      <c r="E69" s="35"/>
      <c r="F69" s="35"/>
      <c r="I69"/>
      <c r="J69"/>
      <c r="M69" s="35"/>
    </row>
    <row r="70" spans="2:13" x14ac:dyDescent="0.35">
      <c r="B70" s="35"/>
      <c r="C70" s="35"/>
      <c r="D70" s="35"/>
      <c r="E70" s="35"/>
      <c r="F70" s="35"/>
      <c r="G70" s="2"/>
    </row>
  </sheetData>
  <autoFilter ref="A1:K15"/>
  <dataConsolidate link="1"/>
  <mergeCells count="2">
    <mergeCell ref="C2:D2"/>
    <mergeCell ref="E2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showGridLines="0" tabSelected="1" topLeftCell="A6" zoomScaleNormal="100" workbookViewId="0">
      <selection activeCell="B9" sqref="B9"/>
    </sheetView>
  </sheetViews>
  <sheetFormatPr baseColWidth="10" defaultColWidth="57.7265625" defaultRowHeight="14" x14ac:dyDescent="0.3"/>
  <cols>
    <col min="1" max="1" width="57.7265625" style="48"/>
    <col min="2" max="2" width="15.7265625" style="49" customWidth="1"/>
    <col min="3" max="5" width="17.7265625" style="49" hidden="1" customWidth="1"/>
    <col min="6" max="7" width="15.7265625" style="49" customWidth="1"/>
    <col min="8" max="8" width="2" style="49" customWidth="1"/>
    <col min="9" max="9" width="15.7265625" style="49" customWidth="1"/>
    <col min="10" max="10" width="15.7265625" style="55" customWidth="1"/>
    <col min="11" max="13" width="15.7265625" style="49" customWidth="1"/>
    <col min="14" max="14" width="4.54296875" style="48" customWidth="1"/>
    <col min="15" max="15" width="47.54296875" style="48" customWidth="1"/>
    <col min="16" max="16384" width="57.7265625" style="48"/>
  </cols>
  <sheetData>
    <row r="1" spans="1:15" ht="63.75" customHeight="1" x14ac:dyDescent="0.3"/>
    <row r="2" spans="1:15" s="72" customFormat="1" ht="66.75" customHeight="1" x14ac:dyDescent="0.9">
      <c r="A2" s="70" t="s">
        <v>141</v>
      </c>
      <c r="B2" s="71"/>
      <c r="C2" s="71"/>
      <c r="D2" s="71"/>
      <c r="E2" s="71"/>
      <c r="I2" s="73"/>
      <c r="J2" s="74"/>
      <c r="K2" s="71"/>
      <c r="L2" s="71"/>
      <c r="M2" s="71"/>
    </row>
    <row r="3" spans="1:15" s="72" customFormat="1" ht="22.5" customHeight="1" x14ac:dyDescent="0.85">
      <c r="A3" s="65" t="s">
        <v>200</v>
      </c>
      <c r="B3" s="71"/>
      <c r="C3" s="71"/>
      <c r="D3" s="71"/>
      <c r="E3" s="71"/>
      <c r="I3" s="71"/>
      <c r="J3" s="74"/>
      <c r="K3" s="71"/>
      <c r="L3" s="71"/>
      <c r="M3" s="71"/>
    </row>
    <row r="4" spans="1:15" ht="5.25" customHeight="1" x14ac:dyDescent="0.3">
      <c r="F4" s="48"/>
      <c r="G4" s="48"/>
      <c r="H4" s="48"/>
      <c r="K4" s="48"/>
      <c r="L4" s="48"/>
      <c r="M4" s="48"/>
    </row>
    <row r="5" spans="1:15" s="72" customFormat="1" ht="22.5" customHeight="1" x14ac:dyDescent="0.85">
      <c r="A5" s="65" t="s">
        <v>88</v>
      </c>
      <c r="B5" s="71"/>
      <c r="C5" s="71"/>
      <c r="D5" s="71"/>
      <c r="E5" s="71"/>
      <c r="I5" s="71"/>
      <c r="J5" s="74"/>
      <c r="K5" s="71"/>
      <c r="L5" s="71"/>
      <c r="M5" s="71"/>
    </row>
    <row r="6" spans="1:15" s="80" customFormat="1" ht="29.25" customHeight="1" x14ac:dyDescent="0.3">
      <c r="E6" s="77"/>
      <c r="G6" s="77"/>
      <c r="H6" s="77"/>
      <c r="I6" s="77"/>
      <c r="J6" s="109"/>
      <c r="K6" s="110"/>
      <c r="L6" s="111"/>
      <c r="M6" s="112"/>
    </row>
    <row r="7" spans="1:15" s="80" customFormat="1" ht="15" customHeight="1" x14ac:dyDescent="0.25">
      <c r="A7" s="113" t="s">
        <v>98</v>
      </c>
      <c r="B7" s="114"/>
      <c r="C7" s="114"/>
      <c r="D7" s="114"/>
      <c r="E7" s="77"/>
      <c r="J7" s="109"/>
      <c r="K7" s="77"/>
      <c r="L7" s="77"/>
      <c r="M7" s="77"/>
    </row>
    <row r="8" spans="1:15" s="80" customFormat="1" ht="14.25" customHeight="1" thickBot="1" x14ac:dyDescent="0.3">
      <c r="B8" s="77"/>
      <c r="C8" s="77"/>
      <c r="D8" s="77"/>
      <c r="E8" s="77"/>
      <c r="F8" s="77"/>
      <c r="J8" s="109"/>
      <c r="K8" s="77"/>
      <c r="L8" s="77"/>
      <c r="M8" s="77"/>
    </row>
    <row r="9" spans="1:15" s="77" customFormat="1" ht="23.15" customHeight="1" thickBot="1" x14ac:dyDescent="0.4">
      <c r="A9" s="102" t="s">
        <v>144</v>
      </c>
      <c r="B9" s="103">
        <v>150</v>
      </c>
      <c r="J9" s="109"/>
      <c r="K9" s="104" t="s">
        <v>99</v>
      </c>
      <c r="L9" s="154"/>
      <c r="M9" s="155"/>
    </row>
    <row r="10" spans="1:15" s="77" customFormat="1" ht="23.15" customHeight="1" thickBot="1" x14ac:dyDescent="0.4">
      <c r="A10" s="102" t="s">
        <v>143</v>
      </c>
      <c r="B10" s="103">
        <v>12</v>
      </c>
      <c r="J10" s="109"/>
      <c r="K10" s="106" t="s">
        <v>100</v>
      </c>
      <c r="L10" s="154"/>
      <c r="M10" s="155"/>
    </row>
    <row r="11" spans="1:15" s="77" customFormat="1" ht="23.15" customHeight="1" thickBot="1" x14ac:dyDescent="0.4">
      <c r="A11" s="102" t="s">
        <v>113</v>
      </c>
      <c r="B11" s="105">
        <v>0</v>
      </c>
      <c r="J11" s="109"/>
      <c r="K11" s="107" t="s">
        <v>101</v>
      </c>
      <c r="L11" s="154"/>
      <c r="M11" s="155"/>
    </row>
    <row r="12" spans="1:15" s="80" customFormat="1" ht="23.15" customHeight="1" thickBot="1" x14ac:dyDescent="0.3">
      <c r="A12" s="102" t="s">
        <v>114</v>
      </c>
      <c r="B12" s="105">
        <v>0</v>
      </c>
      <c r="C12" s="77"/>
      <c r="D12" s="77"/>
      <c r="E12" s="77"/>
      <c r="F12" s="77"/>
      <c r="J12" s="109"/>
      <c r="K12" s="106" t="s">
        <v>102</v>
      </c>
      <c r="L12" s="154"/>
      <c r="M12" s="155"/>
    </row>
    <row r="13" spans="1:15" s="80" customFormat="1" ht="23.15" customHeight="1" thickBot="1" x14ac:dyDescent="0.3">
      <c r="A13" s="102" t="s">
        <v>142</v>
      </c>
      <c r="B13" s="108">
        <v>-1</v>
      </c>
      <c r="C13" s="77"/>
      <c r="D13" s="77"/>
      <c r="E13" s="77"/>
      <c r="F13" s="77"/>
      <c r="J13" s="109"/>
    </row>
    <row r="14" spans="1:15" s="51" customFormat="1" ht="36" customHeight="1" thickBot="1" x14ac:dyDescent="0.4">
      <c r="B14" s="50"/>
      <c r="C14" s="50"/>
      <c r="D14" s="50"/>
      <c r="E14" s="50"/>
      <c r="F14" s="50"/>
      <c r="G14" s="50"/>
      <c r="H14" s="50"/>
      <c r="I14" s="50"/>
      <c r="J14" s="56"/>
      <c r="K14" s="50"/>
      <c r="L14" s="50"/>
      <c r="M14" s="50"/>
    </row>
    <row r="15" spans="1:15" s="51" customFormat="1" ht="36" customHeight="1" x14ac:dyDescent="0.35">
      <c r="A15" s="158" t="s">
        <v>139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60"/>
      <c r="O15" s="115"/>
    </row>
    <row r="16" spans="1:15" s="51" customFormat="1" ht="15.5" x14ac:dyDescent="0.35">
      <c r="A16" s="132"/>
      <c r="B16" s="50"/>
      <c r="C16" s="50"/>
      <c r="D16" s="50"/>
      <c r="E16" s="50"/>
      <c r="F16" s="50"/>
      <c r="G16" s="50"/>
      <c r="H16" s="50"/>
      <c r="I16" s="50"/>
      <c r="J16" s="56"/>
      <c r="K16" s="50"/>
      <c r="L16" s="50"/>
      <c r="M16" s="127"/>
      <c r="O16" s="115"/>
    </row>
    <row r="17" spans="1:15" s="80" customFormat="1" ht="30" customHeight="1" x14ac:dyDescent="0.25">
      <c r="A17" s="128" t="s">
        <v>111</v>
      </c>
      <c r="B17" s="75" t="s">
        <v>70</v>
      </c>
      <c r="C17" s="76" t="s">
        <v>92</v>
      </c>
      <c r="D17" s="76" t="s">
        <v>93</v>
      </c>
      <c r="E17" s="76" t="s">
        <v>63</v>
      </c>
      <c r="F17" s="75" t="s">
        <v>68</v>
      </c>
      <c r="G17" s="75" t="s">
        <v>74</v>
      </c>
      <c r="H17" s="86"/>
      <c r="I17" s="78" t="s">
        <v>89</v>
      </c>
      <c r="J17" s="79" t="s">
        <v>34</v>
      </c>
      <c r="K17" s="75" t="s">
        <v>110</v>
      </c>
      <c r="L17" s="75" t="s">
        <v>4</v>
      </c>
      <c r="M17" s="129" t="s">
        <v>1</v>
      </c>
      <c r="O17" s="115"/>
    </row>
    <row r="18" spans="1:15" s="77" customFormat="1" ht="30" customHeight="1" x14ac:dyDescent="0.35">
      <c r="A18" s="130" t="s">
        <v>61</v>
      </c>
      <c r="B18" s="81">
        <f>IF($A18="Keine Auswahl",0,$B$9)</f>
        <v>150</v>
      </c>
      <c r="C18" s="82">
        <f>VLOOKUP($A18,Putze_Zubehör_Werte,6,FALSE)</f>
        <v>7.5</v>
      </c>
      <c r="D18" s="83">
        <f>B18*C18</f>
        <v>1125</v>
      </c>
      <c r="E18" s="83">
        <f>VLOOKUP($A18,Putze_Zubehör_Werte,3,FALSE)</f>
        <v>25</v>
      </c>
      <c r="F18" s="82">
        <f>IF($A18="Keine Auswahl",0,ROUNDUP($D18/$E18,0))</f>
        <v>45</v>
      </c>
      <c r="G18" s="82">
        <f>F18*E18</f>
        <v>1125</v>
      </c>
      <c r="I18" s="84">
        <f>VLOOKUP(A18,Putze_Zubehör_Werte,(IF(F18&lt;(VLOOKUP(A18,Putze_Zubehör_Werte,3,FALSE)),10,9)),FALSE)</f>
        <v>1.34</v>
      </c>
      <c r="J18" s="85">
        <f>IF($A18="Keine Auswahl",0,$B$12)</f>
        <v>0</v>
      </c>
      <c r="K18" s="84">
        <f>I18-(I18*J18)</f>
        <v>1.34</v>
      </c>
      <c r="L18" s="82" t="s">
        <v>7</v>
      </c>
      <c r="M18" s="131">
        <f>E18*F18*K18</f>
        <v>1507.5</v>
      </c>
      <c r="O18" s="115"/>
    </row>
    <row r="19" spans="1:15" s="51" customFormat="1" ht="15.5" x14ac:dyDescent="0.35">
      <c r="A19" s="126"/>
      <c r="B19" s="50"/>
      <c r="C19" s="50"/>
      <c r="D19" s="50"/>
      <c r="E19" s="50"/>
      <c r="F19" s="50"/>
      <c r="G19" s="50"/>
      <c r="H19" s="50"/>
      <c r="I19" s="50"/>
      <c r="J19" s="56"/>
      <c r="K19" s="50"/>
      <c r="L19" s="50"/>
      <c r="M19" s="127"/>
      <c r="O19" s="115"/>
    </row>
    <row r="20" spans="1:15" s="80" customFormat="1" ht="30" customHeight="1" x14ac:dyDescent="0.25">
      <c r="A20" s="128" t="s">
        <v>59</v>
      </c>
      <c r="B20" s="75" t="s">
        <v>126</v>
      </c>
      <c r="C20" s="76" t="s">
        <v>90</v>
      </c>
      <c r="D20" s="76" t="s">
        <v>91</v>
      </c>
      <c r="E20" s="76" t="s">
        <v>62</v>
      </c>
      <c r="F20" s="75" t="s">
        <v>69</v>
      </c>
      <c r="G20" s="75" t="s">
        <v>73</v>
      </c>
      <c r="H20" s="86"/>
      <c r="I20" s="78" t="s">
        <v>89</v>
      </c>
      <c r="J20" s="79" t="s">
        <v>34</v>
      </c>
      <c r="K20" s="75" t="s">
        <v>110</v>
      </c>
      <c r="L20" s="75" t="s">
        <v>4</v>
      </c>
      <c r="M20" s="129" t="s">
        <v>1</v>
      </c>
      <c r="O20" s="115"/>
    </row>
    <row r="21" spans="1:15" s="77" customFormat="1" ht="30" customHeight="1" x14ac:dyDescent="0.35">
      <c r="A21" s="130" t="s">
        <v>54</v>
      </c>
      <c r="B21" s="81">
        <f>IF($A21="Keine Auswahl",0,$B$9)</f>
        <v>150</v>
      </c>
      <c r="C21" s="82">
        <f>IF(A21="Keine Auswahl",0,1)</f>
        <v>1</v>
      </c>
      <c r="D21" s="83">
        <f>B21*C21</f>
        <v>150</v>
      </c>
      <c r="E21" s="83">
        <f>VLOOKUP(A21,Platten_Werte,9,FALSE)</f>
        <v>7.68</v>
      </c>
      <c r="F21" s="82">
        <f>IF($A21="Keine Auswahl",0,ROUNDUP($D21/$E21,0))</f>
        <v>20</v>
      </c>
      <c r="G21" s="82">
        <f>F21*E21</f>
        <v>153.6</v>
      </c>
      <c r="I21" s="84">
        <f>VLOOKUP(A21,Platten_Werte,11,FALSE)</f>
        <v>35.159999999999997</v>
      </c>
      <c r="J21" s="85">
        <f>IF($A21="Keine Auswahl",0,$B$11)</f>
        <v>0</v>
      </c>
      <c r="K21" s="84">
        <f>I21-(I21*J21)</f>
        <v>35.159999999999997</v>
      </c>
      <c r="L21" s="82" t="s">
        <v>71</v>
      </c>
      <c r="M21" s="131">
        <f>E21*F21*K21</f>
        <v>5400.5759999999991</v>
      </c>
      <c r="O21" s="115"/>
    </row>
    <row r="22" spans="1:15" s="51" customFormat="1" ht="15.5" x14ac:dyDescent="0.35">
      <c r="A22" s="126"/>
      <c r="B22" s="50"/>
      <c r="C22" s="50"/>
      <c r="D22" s="50"/>
      <c r="E22" s="50"/>
      <c r="F22" s="50"/>
      <c r="G22" s="50"/>
      <c r="H22" s="50"/>
      <c r="I22" s="50"/>
      <c r="J22" s="56"/>
      <c r="K22" s="50"/>
      <c r="L22" s="50"/>
      <c r="M22" s="127"/>
      <c r="O22" s="115"/>
    </row>
    <row r="23" spans="1:15" s="80" customFormat="1" ht="30" customHeight="1" x14ac:dyDescent="0.25">
      <c r="A23" s="128" t="s">
        <v>123</v>
      </c>
      <c r="B23" s="75" t="s">
        <v>125</v>
      </c>
      <c r="C23" s="76" t="s">
        <v>128</v>
      </c>
      <c r="D23" s="76" t="s">
        <v>129</v>
      </c>
      <c r="E23" s="76" t="s">
        <v>127</v>
      </c>
      <c r="F23" s="75" t="s">
        <v>124</v>
      </c>
      <c r="G23" s="75" t="s">
        <v>130</v>
      </c>
      <c r="H23" s="86"/>
      <c r="I23" s="78" t="s">
        <v>89</v>
      </c>
      <c r="J23" s="79" t="s">
        <v>34</v>
      </c>
      <c r="K23" s="75" t="s">
        <v>110</v>
      </c>
      <c r="L23" s="75" t="s">
        <v>4</v>
      </c>
      <c r="M23" s="129" t="s">
        <v>1</v>
      </c>
      <c r="O23" s="115"/>
    </row>
    <row r="24" spans="1:15" s="77" customFormat="1" ht="30" customHeight="1" x14ac:dyDescent="0.35">
      <c r="A24" s="130" t="s">
        <v>149</v>
      </c>
      <c r="B24" s="81">
        <f>IF($A24="Keine Auswahl",0,$B$9)</f>
        <v>150</v>
      </c>
      <c r="C24" s="82">
        <f>VLOOKUP(A21,Platten_Werte,IF(B13=-0.55,14,(IF(B13=-1,15,16))),FALSE)</f>
        <v>8</v>
      </c>
      <c r="D24" s="83">
        <f>B24*C24</f>
        <v>1200</v>
      </c>
      <c r="E24" s="83">
        <f>VLOOKUP($A24,Putze_Zubehör_Werte,3,FALSE)</f>
        <v>100</v>
      </c>
      <c r="F24" s="82">
        <f>IF($A24="Keine Auswahl",0,ROUNDUP($D24/$E24,0))</f>
        <v>12</v>
      </c>
      <c r="G24" s="82">
        <f>F24*E24</f>
        <v>1200</v>
      </c>
      <c r="I24" s="84">
        <f>VLOOKUP(A24,Putze_Zubehör_Werte,10,FALSE)</f>
        <v>117.57</v>
      </c>
      <c r="J24" s="85">
        <f>IF($A24="Keine Auswahl",0,$B$12)</f>
        <v>0</v>
      </c>
      <c r="K24" s="84">
        <f>I24-(I24*J24)</f>
        <v>117.57</v>
      </c>
      <c r="L24" s="82" t="s">
        <v>38</v>
      </c>
      <c r="M24" s="131">
        <f>F24*K24</f>
        <v>1410.84</v>
      </c>
      <c r="O24" s="115"/>
    </row>
    <row r="25" spans="1:15" s="77" customFormat="1" ht="30" customHeight="1" x14ac:dyDescent="0.35">
      <c r="A25" s="133" t="str">
        <f>'Putze etc. '!A18</f>
        <v>ejotherm STR Dämmstopfen</v>
      </c>
      <c r="B25" s="81">
        <f>IF(A24="Keine Auswahl",0,$B$9)</f>
        <v>150</v>
      </c>
      <c r="C25" s="82">
        <f>C24</f>
        <v>8</v>
      </c>
      <c r="D25" s="83">
        <f>B25*C25</f>
        <v>1200</v>
      </c>
      <c r="E25" s="83">
        <f>VLOOKUP(A25,'Putze etc. '!A18:J18,3,FALSE)</f>
        <v>500</v>
      </c>
      <c r="F25" s="82">
        <f>IF($A25="Keine Auswahl",0,ROUNDUP($D25/$E25,0))</f>
        <v>3</v>
      </c>
      <c r="G25" s="82">
        <f>F25*E25</f>
        <v>1500</v>
      </c>
      <c r="I25" s="84">
        <f>VLOOKUP(A25,Putze_Zubehör_Werte,10,FALSE)</f>
        <v>19.45</v>
      </c>
      <c r="J25" s="85">
        <f>IF($A25="Keine Auswahl",0,$B$12)</f>
        <v>0</v>
      </c>
      <c r="K25" s="84">
        <f>I25-(I25*J25)</f>
        <v>19.45</v>
      </c>
      <c r="L25" s="82" t="s">
        <v>38</v>
      </c>
      <c r="M25" s="131">
        <f>F25*K25</f>
        <v>58.349999999999994</v>
      </c>
      <c r="O25" s="115"/>
    </row>
    <row r="26" spans="1:15" s="51" customFormat="1" ht="15.5" x14ac:dyDescent="0.35">
      <c r="A26" s="126"/>
      <c r="B26" s="50"/>
      <c r="C26" s="50"/>
      <c r="D26" s="50"/>
      <c r="E26" s="50"/>
      <c r="F26" s="50"/>
      <c r="G26" s="50"/>
      <c r="H26" s="50"/>
      <c r="I26" s="50"/>
      <c r="J26" s="56"/>
      <c r="K26" s="50"/>
      <c r="L26" s="50"/>
      <c r="M26" s="127"/>
      <c r="O26" s="115"/>
    </row>
    <row r="27" spans="1:15" s="80" customFormat="1" ht="30" customHeight="1" x14ac:dyDescent="0.25">
      <c r="A27" s="128" t="s">
        <v>148</v>
      </c>
      <c r="B27" s="75" t="s">
        <v>70</v>
      </c>
      <c r="C27" s="76" t="s">
        <v>92</v>
      </c>
      <c r="D27" s="76" t="s">
        <v>93</v>
      </c>
      <c r="E27" s="76" t="s">
        <v>63</v>
      </c>
      <c r="F27" s="75" t="s">
        <v>68</v>
      </c>
      <c r="G27" s="75" t="s">
        <v>74</v>
      </c>
      <c r="H27" s="86"/>
      <c r="I27" s="78" t="s">
        <v>89</v>
      </c>
      <c r="J27" s="79" t="s">
        <v>34</v>
      </c>
      <c r="K27" s="75" t="s">
        <v>110</v>
      </c>
      <c r="L27" s="75" t="s">
        <v>4</v>
      </c>
      <c r="M27" s="129" t="s">
        <v>1</v>
      </c>
      <c r="O27" s="115"/>
    </row>
    <row r="28" spans="1:15" s="77" customFormat="1" ht="30" customHeight="1" x14ac:dyDescent="0.35">
      <c r="A28" s="130" t="s">
        <v>61</v>
      </c>
      <c r="B28" s="81">
        <f>IF($A28="Keine Auswahl",0,$B$9)</f>
        <v>150</v>
      </c>
      <c r="C28" s="82">
        <f>VLOOKUP(A28,Putze_Zubehör_Werte,6,FALSE)</f>
        <v>7.5</v>
      </c>
      <c r="D28" s="83">
        <f>B28*C28</f>
        <v>1125</v>
      </c>
      <c r="E28" s="83">
        <f>VLOOKUP(A28,Putze_Zubehör_Werte,3,FALSE)</f>
        <v>25</v>
      </c>
      <c r="F28" s="82">
        <f>IF($A28="Keine Auswahl",0,ROUNDUP($D28/$E28,0))</f>
        <v>45</v>
      </c>
      <c r="G28" s="82">
        <f>F28*E28</f>
        <v>1125</v>
      </c>
      <c r="I28" s="84">
        <f>VLOOKUP(A28,Putze_Zubehör_Werte,(IF(F28&lt;(VLOOKUP(A28,Putze_Zubehör_Werte,3,FALSE)),10,9)),FALSE)</f>
        <v>1.34</v>
      </c>
      <c r="J28" s="85">
        <f>IF($A28="Keine Auswahl",0,$B$12)</f>
        <v>0</v>
      </c>
      <c r="K28" s="84">
        <f>I28-(I28*J28)</f>
        <v>1.34</v>
      </c>
      <c r="L28" s="82" t="s">
        <v>7</v>
      </c>
      <c r="M28" s="131">
        <f>E28*F28*K28</f>
        <v>1507.5</v>
      </c>
      <c r="O28" s="115"/>
    </row>
    <row r="29" spans="1:15" s="51" customFormat="1" ht="15.5" x14ac:dyDescent="0.35">
      <c r="A29" s="126"/>
      <c r="B29" s="50"/>
      <c r="C29" s="50"/>
      <c r="D29" s="50"/>
      <c r="E29" s="50"/>
      <c r="F29" s="50"/>
      <c r="G29" s="50"/>
      <c r="H29" s="50"/>
      <c r="I29" s="50"/>
      <c r="J29" s="56"/>
      <c r="K29" s="50"/>
      <c r="L29" s="50"/>
      <c r="M29" s="127"/>
    </row>
    <row r="30" spans="1:15" s="80" customFormat="1" ht="30" customHeight="1" x14ac:dyDescent="0.25">
      <c r="A30" s="128" t="s">
        <v>60</v>
      </c>
      <c r="B30" s="75" t="s">
        <v>70</v>
      </c>
      <c r="C30" s="76" t="s">
        <v>94</v>
      </c>
      <c r="D30" s="76" t="s">
        <v>95</v>
      </c>
      <c r="E30" s="76" t="s">
        <v>64</v>
      </c>
      <c r="F30" s="75" t="s">
        <v>67</v>
      </c>
      <c r="G30" s="75" t="s">
        <v>75</v>
      </c>
      <c r="H30" s="86"/>
      <c r="I30" s="78" t="s">
        <v>89</v>
      </c>
      <c r="J30" s="79" t="s">
        <v>34</v>
      </c>
      <c r="K30" s="75" t="s">
        <v>110</v>
      </c>
      <c r="L30" s="75" t="s">
        <v>4</v>
      </c>
      <c r="M30" s="129" t="s">
        <v>1</v>
      </c>
      <c r="O30" s="115"/>
    </row>
    <row r="31" spans="1:15" s="77" customFormat="1" ht="30" customHeight="1" x14ac:dyDescent="0.35">
      <c r="A31" s="130" t="s">
        <v>191</v>
      </c>
      <c r="B31" s="81">
        <f>IF($A31="Keine Auswahl",0,$B$9)</f>
        <v>150</v>
      </c>
      <c r="C31" s="82">
        <f>VLOOKUP(A31,Putze_Zubehör_Werte,6,FALSE)</f>
        <v>1</v>
      </c>
      <c r="D31" s="83">
        <f>B31*C31</f>
        <v>150</v>
      </c>
      <c r="E31" s="83">
        <f>VLOOKUP(A31,Putze_Zubehör_Werte,3,FALSE)</f>
        <v>50</v>
      </c>
      <c r="F31" s="82">
        <f>IF($A31="Keine Auswahl",0,ROUNDUP($D31/$E31,0))</f>
        <v>3</v>
      </c>
      <c r="G31" s="82">
        <f>F31*E31</f>
        <v>150</v>
      </c>
      <c r="I31" s="84">
        <f>VLOOKUP(A31,Putze_Zubehör_Werte,10,FALSE)</f>
        <v>1.96</v>
      </c>
      <c r="J31" s="85">
        <f>IF($A31="Keine Auswahl",0,$B$12)</f>
        <v>0</v>
      </c>
      <c r="K31" s="84">
        <f>I31-(I31*J31)</f>
        <v>1.96</v>
      </c>
      <c r="L31" s="82" t="s">
        <v>3</v>
      </c>
      <c r="M31" s="131">
        <f>E31*F31*K31</f>
        <v>294</v>
      </c>
      <c r="O31" s="115"/>
    </row>
    <row r="32" spans="1:15" s="51" customFormat="1" ht="15.5" x14ac:dyDescent="0.35">
      <c r="A32" s="126"/>
      <c r="B32" s="50"/>
      <c r="C32" s="50"/>
      <c r="D32" s="50"/>
      <c r="E32" s="50"/>
      <c r="F32" s="50"/>
      <c r="G32" s="50"/>
      <c r="H32" s="50"/>
      <c r="I32" s="50"/>
      <c r="J32" s="56"/>
      <c r="K32" s="50"/>
      <c r="L32" s="50"/>
      <c r="M32" s="127"/>
    </row>
    <row r="33" spans="1:15" s="80" customFormat="1" ht="30" customHeight="1" x14ac:dyDescent="0.25">
      <c r="A33" s="128" t="s">
        <v>150</v>
      </c>
      <c r="B33" s="75" t="s">
        <v>70</v>
      </c>
      <c r="C33" s="76" t="s">
        <v>92</v>
      </c>
      <c r="D33" s="76" t="s">
        <v>93</v>
      </c>
      <c r="E33" s="76" t="s">
        <v>66</v>
      </c>
      <c r="F33" s="75" t="s">
        <v>36</v>
      </c>
      <c r="G33" s="75" t="s">
        <v>74</v>
      </c>
      <c r="H33" s="86"/>
      <c r="I33" s="78" t="s">
        <v>89</v>
      </c>
      <c r="J33" s="79" t="s">
        <v>34</v>
      </c>
      <c r="K33" s="75" t="s">
        <v>110</v>
      </c>
      <c r="L33" s="75" t="s">
        <v>4</v>
      </c>
      <c r="M33" s="129" t="s">
        <v>1</v>
      </c>
      <c r="O33" s="115"/>
    </row>
    <row r="34" spans="1:15" s="77" customFormat="1" ht="30" customHeight="1" x14ac:dyDescent="0.35">
      <c r="A34" s="130" t="s">
        <v>157</v>
      </c>
      <c r="B34" s="81">
        <f>IF($A34="Keine Auswahl",0,$B$9)</f>
        <v>150</v>
      </c>
      <c r="C34" s="82">
        <f>VLOOKUP(A34,Putze_Zubehör_Werte,6,FALSE)</f>
        <v>0.4</v>
      </c>
      <c r="D34" s="83">
        <f>B34*C34</f>
        <v>60</v>
      </c>
      <c r="E34" s="83">
        <f>VLOOKUP(A34,Putze_Zubehör_Werte,3,FALSE)</f>
        <v>25</v>
      </c>
      <c r="F34" s="82">
        <f>IF($A34="Keine Auswahl",0,ROUNDUP($D34/$E34,0))</f>
        <v>3</v>
      </c>
      <c r="G34" s="82">
        <f>F34*E34</f>
        <v>75</v>
      </c>
      <c r="I34" s="84">
        <f>VLOOKUP(A34,Putze_Zubehör_Werte,10,FALSE)</f>
        <v>4.46</v>
      </c>
      <c r="J34" s="85">
        <f>IF($A34="Keine Auswahl",0,$B$12)</f>
        <v>0</v>
      </c>
      <c r="K34" s="84">
        <f>I34-(I34*J34)</f>
        <v>4.46</v>
      </c>
      <c r="L34" s="82" t="s">
        <v>7</v>
      </c>
      <c r="M34" s="131">
        <f>E34*F34*K34</f>
        <v>334.5</v>
      </c>
      <c r="O34" s="115"/>
    </row>
    <row r="35" spans="1:15" s="51" customFormat="1" ht="15.5" x14ac:dyDescent="0.35">
      <c r="A35" s="126"/>
      <c r="B35" s="50"/>
      <c r="C35" s="50"/>
      <c r="D35" s="50"/>
      <c r="E35" s="50"/>
      <c r="F35" s="50"/>
      <c r="G35" s="50"/>
      <c r="H35" s="50"/>
      <c r="I35" s="50"/>
      <c r="J35" s="56"/>
      <c r="K35" s="50"/>
      <c r="L35" s="50"/>
      <c r="M35" s="127"/>
    </row>
    <row r="36" spans="1:15" s="80" customFormat="1" ht="30" customHeight="1" x14ac:dyDescent="0.25">
      <c r="A36" s="128" t="s">
        <v>188</v>
      </c>
      <c r="B36" s="75" t="s">
        <v>70</v>
      </c>
      <c r="C36" s="76" t="s">
        <v>92</v>
      </c>
      <c r="D36" s="76" t="s">
        <v>93</v>
      </c>
      <c r="E36" s="76" t="s">
        <v>65</v>
      </c>
      <c r="F36" s="75" t="s">
        <v>77</v>
      </c>
      <c r="G36" s="75" t="s">
        <v>74</v>
      </c>
      <c r="H36" s="86"/>
      <c r="I36" s="78" t="s">
        <v>89</v>
      </c>
      <c r="J36" s="79" t="s">
        <v>34</v>
      </c>
      <c r="K36" s="75" t="s">
        <v>110</v>
      </c>
      <c r="L36" s="75" t="s">
        <v>4</v>
      </c>
      <c r="M36" s="129" t="s">
        <v>1</v>
      </c>
      <c r="O36" s="115"/>
    </row>
    <row r="37" spans="1:15" s="77" customFormat="1" ht="30" customHeight="1" x14ac:dyDescent="0.35">
      <c r="A37" s="130" t="s">
        <v>105</v>
      </c>
      <c r="B37" s="81">
        <f>IF($A37="Keine Auswahl",0,$B$9)</f>
        <v>0</v>
      </c>
      <c r="C37" s="82">
        <f>VLOOKUP(A37,Putze_Zubehör_Werte,6,FALSE)</f>
        <v>0</v>
      </c>
      <c r="D37" s="83">
        <f>B37*C37</f>
        <v>0</v>
      </c>
      <c r="E37" s="83">
        <f>VLOOKUP(A37,Putze_Zubehör_Werte,3,FALSE)</f>
        <v>0</v>
      </c>
      <c r="F37" s="82">
        <f>IF($A37="Keine Auswahl",0,ROUNDUP($D37/$E37,0))</f>
        <v>0</v>
      </c>
      <c r="G37" s="82">
        <f>F37*E37</f>
        <v>0</v>
      </c>
      <c r="I37" s="84">
        <f>VLOOKUP(A37,Putze_Zubehör_Werte,10,FALSE)</f>
        <v>0</v>
      </c>
      <c r="J37" s="85">
        <f>IF($A37="Keine Auswahl",0,$B$12)</f>
        <v>0</v>
      </c>
      <c r="K37" s="84">
        <f>I37-(I37*J37)</f>
        <v>0</v>
      </c>
      <c r="L37" s="82" t="s">
        <v>7</v>
      </c>
      <c r="M37" s="131">
        <f>E37*F37*K37</f>
        <v>0</v>
      </c>
      <c r="O37" s="115"/>
    </row>
    <row r="38" spans="1:15" s="51" customFormat="1" ht="15.5" x14ac:dyDescent="0.35">
      <c r="A38" s="126"/>
      <c r="B38" s="50"/>
      <c r="C38" s="50"/>
      <c r="D38" s="50"/>
      <c r="E38" s="50"/>
      <c r="F38" s="50"/>
      <c r="G38" s="50"/>
      <c r="H38" s="50"/>
      <c r="I38" s="50"/>
      <c r="J38" s="56"/>
      <c r="K38" s="50"/>
      <c r="L38" s="50"/>
      <c r="M38" s="127"/>
    </row>
    <row r="39" spans="1:15" s="80" customFormat="1" ht="30" customHeight="1" x14ac:dyDescent="0.25">
      <c r="A39" s="128" t="s">
        <v>151</v>
      </c>
      <c r="B39" s="75" t="s">
        <v>70</v>
      </c>
      <c r="C39" s="76" t="s">
        <v>92</v>
      </c>
      <c r="D39" s="76" t="s">
        <v>93</v>
      </c>
      <c r="E39" s="76" t="s">
        <v>65</v>
      </c>
      <c r="F39" s="75" t="s">
        <v>77</v>
      </c>
      <c r="G39" s="75" t="s">
        <v>74</v>
      </c>
      <c r="H39" s="86"/>
      <c r="I39" s="78" t="s">
        <v>89</v>
      </c>
      <c r="J39" s="79" t="s">
        <v>34</v>
      </c>
      <c r="K39" s="75" t="s">
        <v>110</v>
      </c>
      <c r="L39" s="75" t="s">
        <v>4</v>
      </c>
      <c r="M39" s="129" t="s">
        <v>1</v>
      </c>
      <c r="O39" s="115"/>
    </row>
    <row r="40" spans="1:15" s="77" customFormat="1" ht="30" customHeight="1" x14ac:dyDescent="0.35">
      <c r="A40" s="130" t="s">
        <v>167</v>
      </c>
      <c r="B40" s="81">
        <f>IF($A40="Keine Auswahl",0,$B$9)</f>
        <v>150</v>
      </c>
      <c r="C40" s="82">
        <f>VLOOKUP(A40,Putze_Zubehör_Werte,6,FALSE)</f>
        <v>2.4</v>
      </c>
      <c r="D40" s="83">
        <f>B40*C40</f>
        <v>360</v>
      </c>
      <c r="E40" s="83">
        <f>VLOOKUP(A40,Putze_Zubehör_Werte,3,FALSE)</f>
        <v>25</v>
      </c>
      <c r="F40" s="82">
        <f>IF($A40="Keine Auswahl",0,ROUNDUP($D40/$E40,0))</f>
        <v>15</v>
      </c>
      <c r="G40" s="82">
        <f>F40*E40</f>
        <v>375</v>
      </c>
      <c r="I40" s="84">
        <f>VLOOKUP(A40,Putze_Zubehör_Werte,(IF(F40&lt;(VLOOKUP(A40,Putze_Zubehör_Werte,3,FALSE)),10,9)),FALSE)</f>
        <v>2.0499999999999998</v>
      </c>
      <c r="J40" s="85">
        <f>IF($A40="Keine Auswahl",0,$B$12)</f>
        <v>0</v>
      </c>
      <c r="K40" s="84">
        <f>I40-(I40*J40)</f>
        <v>2.0499999999999998</v>
      </c>
      <c r="L40" s="82" t="s">
        <v>7</v>
      </c>
      <c r="M40" s="131">
        <f>E40*F40*K40</f>
        <v>768.74999999999989</v>
      </c>
      <c r="O40" s="115"/>
    </row>
    <row r="41" spans="1:15" s="51" customFormat="1" ht="15.5" x14ac:dyDescent="0.35">
      <c r="A41" s="126"/>
      <c r="B41" s="50"/>
      <c r="C41" s="50"/>
      <c r="D41" s="50"/>
      <c r="E41" s="50"/>
      <c r="F41" s="50"/>
      <c r="G41" s="50"/>
      <c r="H41" s="50"/>
      <c r="I41" s="50"/>
      <c r="J41" s="56"/>
      <c r="K41" s="50"/>
      <c r="L41" s="50"/>
      <c r="M41" s="127"/>
    </row>
    <row r="42" spans="1:15" s="80" customFormat="1" ht="30" customHeight="1" x14ac:dyDescent="0.25">
      <c r="A42" s="128" t="s">
        <v>194</v>
      </c>
      <c r="B42" s="75" t="s">
        <v>70</v>
      </c>
      <c r="C42" s="76" t="s">
        <v>92</v>
      </c>
      <c r="D42" s="76" t="s">
        <v>93</v>
      </c>
      <c r="E42" s="76" t="s">
        <v>65</v>
      </c>
      <c r="F42" s="75" t="s">
        <v>77</v>
      </c>
      <c r="G42" s="75" t="s">
        <v>74</v>
      </c>
      <c r="H42" s="86"/>
      <c r="I42" s="78" t="s">
        <v>89</v>
      </c>
      <c r="J42" s="79" t="s">
        <v>34</v>
      </c>
      <c r="K42" s="75" t="s">
        <v>110</v>
      </c>
      <c r="L42" s="75" t="s">
        <v>4</v>
      </c>
      <c r="M42" s="129" t="s">
        <v>1</v>
      </c>
      <c r="O42" s="115"/>
    </row>
    <row r="43" spans="1:15" s="77" customFormat="1" ht="30" customHeight="1" x14ac:dyDescent="0.35">
      <c r="A43" s="130" t="s">
        <v>105</v>
      </c>
      <c r="B43" s="81">
        <f>IF($A43="Keine Auswahl",0,$B$9)</f>
        <v>0</v>
      </c>
      <c r="C43" s="82">
        <f>VLOOKUP(A43,Putze_Zubehör_Werte,6,FALSE)</f>
        <v>0</v>
      </c>
      <c r="D43" s="83">
        <f>B43*C43</f>
        <v>0</v>
      </c>
      <c r="E43" s="83">
        <f>VLOOKUP(A43,Putze_Zubehör_Werte,3,FALSE)</f>
        <v>0</v>
      </c>
      <c r="F43" s="82">
        <f>IF($A43="Keine Auswahl",0,ROUNDUP($D43/$E43,0))</f>
        <v>0</v>
      </c>
      <c r="G43" s="82">
        <f>F43*E43</f>
        <v>0</v>
      </c>
      <c r="I43" s="84">
        <f>VLOOKUP(A43,Putze_Zubehör_Werte,(IF(F43&lt;(VLOOKUP(A43,Putze_Zubehör_Werte,3,FALSE)),10,9)),FALSE)</f>
        <v>0</v>
      </c>
      <c r="J43" s="85">
        <f>IF($A43="Keine Auswahl",0,$B$12)</f>
        <v>0</v>
      </c>
      <c r="K43" s="84">
        <f>I43-(I43*J43)</f>
        <v>0</v>
      </c>
      <c r="L43" s="82" t="s">
        <v>7</v>
      </c>
      <c r="M43" s="131">
        <f>E43*F43*K43</f>
        <v>0</v>
      </c>
      <c r="O43" s="115"/>
    </row>
    <row r="44" spans="1:15" s="51" customFormat="1" ht="15.5" x14ac:dyDescent="0.35">
      <c r="A44" s="126"/>
      <c r="B44" s="50"/>
      <c r="C44" s="50"/>
      <c r="D44" s="50"/>
      <c r="E44" s="50"/>
      <c r="F44" s="50"/>
      <c r="G44" s="50"/>
      <c r="H44" s="50"/>
      <c r="I44" s="50"/>
      <c r="J44" s="56"/>
      <c r="K44" s="50"/>
      <c r="L44" s="50"/>
      <c r="M44" s="127"/>
    </row>
    <row r="45" spans="1:15" s="80" customFormat="1" ht="30" customHeight="1" x14ac:dyDescent="0.25">
      <c r="A45" s="128" t="s">
        <v>154</v>
      </c>
      <c r="B45" s="75" t="s">
        <v>70</v>
      </c>
      <c r="C45" s="76" t="s">
        <v>92</v>
      </c>
      <c r="D45" s="76" t="s">
        <v>93</v>
      </c>
      <c r="E45" s="76" t="s">
        <v>65</v>
      </c>
      <c r="F45" s="75" t="s">
        <v>77</v>
      </c>
      <c r="G45" s="75" t="s">
        <v>74</v>
      </c>
      <c r="H45" s="86"/>
      <c r="I45" s="78" t="s">
        <v>89</v>
      </c>
      <c r="J45" s="79" t="s">
        <v>34</v>
      </c>
      <c r="K45" s="75" t="s">
        <v>110</v>
      </c>
      <c r="L45" s="75" t="s">
        <v>4</v>
      </c>
      <c r="M45" s="129" t="s">
        <v>1</v>
      </c>
      <c r="O45" s="115"/>
    </row>
    <row r="46" spans="1:15" s="77" customFormat="1" ht="30" customHeight="1" x14ac:dyDescent="0.35">
      <c r="A46" s="130" t="s">
        <v>105</v>
      </c>
      <c r="B46" s="81">
        <f>IF($A46="Keine Auswahl",0,$B$9)</f>
        <v>0</v>
      </c>
      <c r="C46" s="82">
        <f>VLOOKUP(A46,Putze_Zubehör_Werte,6,FALSE)</f>
        <v>0</v>
      </c>
      <c r="D46" s="83">
        <f>B46*C46</f>
        <v>0</v>
      </c>
      <c r="E46" s="83">
        <f>VLOOKUP(A46,Putze_Zubehör_Werte,3,FALSE)</f>
        <v>0</v>
      </c>
      <c r="F46" s="82">
        <f>IF($A46="Keine Auswahl",0,ROUNDUP($D46/$E46,0))</f>
        <v>0</v>
      </c>
      <c r="G46" s="82">
        <f>F46*E46</f>
        <v>0</v>
      </c>
      <c r="I46" s="84">
        <f>VLOOKUP(A46,Putze_Zubehör_Werte,10,FALSE)</f>
        <v>0</v>
      </c>
      <c r="J46" s="85">
        <f>IF($A46="Keine Auswahl",0,$B$12)</f>
        <v>0</v>
      </c>
      <c r="K46" s="84">
        <f>I46-(I46*J46)</f>
        <v>0</v>
      </c>
      <c r="L46" s="82" t="s">
        <v>7</v>
      </c>
      <c r="M46" s="131">
        <f>E46*F46*K46</f>
        <v>0</v>
      </c>
      <c r="O46" s="115"/>
    </row>
    <row r="47" spans="1:15" s="51" customFormat="1" ht="15.5" x14ac:dyDescent="0.35">
      <c r="A47" s="126" t="s">
        <v>2</v>
      </c>
      <c r="B47" s="50"/>
      <c r="C47" s="50"/>
      <c r="D47" s="50"/>
      <c r="E47" s="50"/>
      <c r="F47" s="50"/>
      <c r="G47" s="50"/>
      <c r="H47" s="50"/>
      <c r="I47" s="50"/>
      <c r="J47" s="56"/>
      <c r="K47" s="50"/>
      <c r="L47" s="50"/>
      <c r="M47" s="127"/>
    </row>
    <row r="48" spans="1:15" s="80" customFormat="1" ht="30" customHeight="1" x14ac:dyDescent="0.25">
      <c r="A48" s="128" t="s">
        <v>152</v>
      </c>
      <c r="B48" s="75" t="s">
        <v>70</v>
      </c>
      <c r="C48" s="76" t="s">
        <v>96</v>
      </c>
      <c r="D48" s="76" t="s">
        <v>97</v>
      </c>
      <c r="E48" s="76" t="s">
        <v>72</v>
      </c>
      <c r="F48" s="75" t="s">
        <v>36</v>
      </c>
      <c r="G48" s="75" t="s">
        <v>76</v>
      </c>
      <c r="H48" s="86"/>
      <c r="I48" s="78" t="s">
        <v>89</v>
      </c>
      <c r="J48" s="79" t="s">
        <v>34</v>
      </c>
      <c r="K48" s="75" t="s">
        <v>110</v>
      </c>
      <c r="L48" s="75" t="s">
        <v>4</v>
      </c>
      <c r="M48" s="129" t="s">
        <v>1</v>
      </c>
      <c r="O48" s="115"/>
    </row>
    <row r="49" spans="1:15" s="77" customFormat="1" ht="30" customHeight="1" x14ac:dyDescent="0.35">
      <c r="A49" s="130" t="s">
        <v>184</v>
      </c>
      <c r="B49" s="81">
        <f>IF($A49="Keine Auswahl",0,$B$9)</f>
        <v>150</v>
      </c>
      <c r="C49" s="82">
        <f>VLOOKUP(A49,Putze_Zubehör_Werte,6,FALSE)</f>
        <v>0.4</v>
      </c>
      <c r="D49" s="83">
        <f>B49*C49</f>
        <v>60</v>
      </c>
      <c r="E49" s="83">
        <f>VLOOKUP(A49,Putze_Zubehör_Werte,3,FALSE)</f>
        <v>15</v>
      </c>
      <c r="F49" s="82">
        <f>IF($A49="Keine Auswahl",0,ROUNDUP($D49/$E49,0))</f>
        <v>4</v>
      </c>
      <c r="G49" s="82">
        <f>F49*E49</f>
        <v>60</v>
      </c>
      <c r="I49" s="84">
        <f>VLOOKUP(A49,Putze_Zubehör_Werte,10,FALSE)</f>
        <v>11.85</v>
      </c>
      <c r="J49" s="85">
        <f>IF($A49="Keine Auswahl",0,$B$12)</f>
        <v>0</v>
      </c>
      <c r="K49" s="84">
        <f>I49-(I49*J49)</f>
        <v>11.85</v>
      </c>
      <c r="L49" s="82" t="s">
        <v>11</v>
      </c>
      <c r="M49" s="131">
        <f>E49*F49*K49</f>
        <v>711</v>
      </c>
      <c r="O49" s="115"/>
    </row>
    <row r="50" spans="1:15" s="51" customFormat="1" ht="15.5" x14ac:dyDescent="0.35">
      <c r="A50" s="126"/>
      <c r="B50" s="50"/>
      <c r="C50" s="50"/>
      <c r="D50" s="50"/>
      <c r="E50" s="50"/>
      <c r="F50" s="50"/>
      <c r="G50" s="50"/>
      <c r="H50" s="50"/>
      <c r="I50" s="50"/>
      <c r="J50" s="56"/>
      <c r="K50" s="50"/>
      <c r="L50" s="50"/>
      <c r="M50" s="127"/>
    </row>
    <row r="51" spans="1:15" s="80" customFormat="1" ht="30" customHeight="1" x14ac:dyDescent="0.25">
      <c r="A51" s="128" t="s">
        <v>153</v>
      </c>
      <c r="B51" s="75" t="s">
        <v>70</v>
      </c>
      <c r="C51" s="76" t="s">
        <v>96</v>
      </c>
      <c r="D51" s="76" t="s">
        <v>97</v>
      </c>
      <c r="E51" s="76" t="s">
        <v>72</v>
      </c>
      <c r="F51" s="75" t="s">
        <v>36</v>
      </c>
      <c r="G51" s="75" t="s">
        <v>76</v>
      </c>
      <c r="H51" s="86"/>
      <c r="I51" s="78" t="s">
        <v>89</v>
      </c>
      <c r="J51" s="79" t="s">
        <v>34</v>
      </c>
      <c r="K51" s="75" t="s">
        <v>110</v>
      </c>
      <c r="L51" s="75" t="s">
        <v>4</v>
      </c>
      <c r="M51" s="129" t="s">
        <v>1</v>
      </c>
      <c r="O51" s="115"/>
    </row>
    <row r="52" spans="1:15" s="77" customFormat="1" ht="30" customHeight="1" thickBot="1" x14ac:dyDescent="0.4">
      <c r="A52" s="135" t="s">
        <v>105</v>
      </c>
      <c r="B52" s="136">
        <f>IF($A52="Keine Auswahl",0,$B$9)</f>
        <v>0</v>
      </c>
      <c r="C52" s="137">
        <f>VLOOKUP(A52,Putze_Zubehör_Werte,6,FALSE)</f>
        <v>0</v>
      </c>
      <c r="D52" s="138">
        <f>B52*C52</f>
        <v>0</v>
      </c>
      <c r="E52" s="138">
        <f>VLOOKUP(A52,Putze_Zubehör_Werte,3,FALSE)</f>
        <v>0</v>
      </c>
      <c r="F52" s="137">
        <f>IF($A52="Keine Auswahl",0,ROUNDUP($D52/$E52,0))</f>
        <v>0</v>
      </c>
      <c r="G52" s="137">
        <f>F52*E52</f>
        <v>0</v>
      </c>
      <c r="H52" s="139"/>
      <c r="I52" s="140">
        <f>VLOOKUP(A52,Putze_Zubehör_Werte,10,FALSE)</f>
        <v>0</v>
      </c>
      <c r="J52" s="141">
        <f>IF($A52="Keine Auswahl",0,$B$12)</f>
        <v>0</v>
      </c>
      <c r="K52" s="140">
        <f>I52-(I52*J52)</f>
        <v>0</v>
      </c>
      <c r="L52" s="137" t="s">
        <v>11</v>
      </c>
      <c r="M52" s="142">
        <f>E52*F52*K52</f>
        <v>0</v>
      </c>
      <c r="O52" s="115"/>
    </row>
    <row r="53" spans="1:15" s="51" customFormat="1" ht="16" thickBot="1" x14ac:dyDescent="0.4">
      <c r="B53" s="50"/>
      <c r="C53" s="50"/>
      <c r="D53" s="50"/>
      <c r="E53" s="50"/>
      <c r="F53" s="50"/>
      <c r="G53" s="50"/>
      <c r="H53" s="50"/>
      <c r="I53" s="50"/>
      <c r="J53" s="56"/>
      <c r="K53" s="50"/>
      <c r="L53" s="50"/>
      <c r="M53" s="50"/>
      <c r="O53" s="115"/>
    </row>
    <row r="54" spans="1:15" s="51" customFormat="1" ht="36" customHeight="1" x14ac:dyDescent="0.35">
      <c r="A54" s="158" t="s">
        <v>146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  <c r="O54" s="115"/>
    </row>
    <row r="55" spans="1:15" s="51" customFormat="1" ht="15.5" x14ac:dyDescent="0.35">
      <c r="A55" s="126"/>
      <c r="B55" s="50"/>
      <c r="C55" s="50"/>
      <c r="D55" s="50"/>
      <c r="E55" s="50"/>
      <c r="F55" s="50"/>
      <c r="G55" s="50"/>
      <c r="H55" s="50"/>
      <c r="I55" s="50"/>
      <c r="J55" s="56"/>
      <c r="K55" s="50"/>
      <c r="L55" s="50"/>
      <c r="M55" s="127"/>
    </row>
    <row r="56" spans="1:15" s="80" customFormat="1" ht="30" customHeight="1" x14ac:dyDescent="0.25">
      <c r="A56" s="128" t="s">
        <v>111</v>
      </c>
      <c r="B56" s="75" t="s">
        <v>70</v>
      </c>
      <c r="C56" s="76" t="s">
        <v>92</v>
      </c>
      <c r="D56" s="76" t="s">
        <v>93</v>
      </c>
      <c r="E56" s="76" t="s">
        <v>65</v>
      </c>
      <c r="F56" s="75" t="s">
        <v>77</v>
      </c>
      <c r="G56" s="75" t="s">
        <v>74</v>
      </c>
      <c r="H56" s="86"/>
      <c r="I56" s="78" t="s">
        <v>89</v>
      </c>
      <c r="J56" s="79" t="s">
        <v>34</v>
      </c>
      <c r="K56" s="75" t="s">
        <v>110</v>
      </c>
      <c r="L56" s="75" t="s">
        <v>4</v>
      </c>
      <c r="M56" s="129" t="s">
        <v>1</v>
      </c>
      <c r="O56" s="115"/>
    </row>
    <row r="57" spans="1:15" s="77" customFormat="1" ht="30" customHeight="1" x14ac:dyDescent="0.35">
      <c r="A57" s="130" t="s">
        <v>199</v>
      </c>
      <c r="B57" s="81">
        <f>IF($A57="Keine Auswahl",0,$B$10)</f>
        <v>12</v>
      </c>
      <c r="C57" s="82">
        <f>VLOOKUP(A57,Putze_Zubehör_Werte,6,FALSE)</f>
        <v>7</v>
      </c>
      <c r="D57" s="83">
        <f>B57*C57</f>
        <v>84</v>
      </c>
      <c r="E57" s="83">
        <f>VLOOKUP(A57,Putze_Zubehör_Werte,3,FALSE)</f>
        <v>25</v>
      </c>
      <c r="F57" s="82">
        <f>IF($A57="Keine Auswahl",0,ROUNDUP($D57/$E57,0))</f>
        <v>4</v>
      </c>
      <c r="G57" s="82">
        <f>F57*E57</f>
        <v>100</v>
      </c>
      <c r="I57" s="84">
        <f>VLOOKUP(A57,Putze_Zubehör_Werte,10,FALSE)</f>
        <v>2.94</v>
      </c>
      <c r="J57" s="85">
        <f>IF($A57="Keine Auswahl",0,$B$12)</f>
        <v>0</v>
      </c>
      <c r="K57" s="84">
        <f>I57-(I57*J57)</f>
        <v>2.94</v>
      </c>
      <c r="L57" s="82" t="s">
        <v>7</v>
      </c>
      <c r="M57" s="131">
        <f>E57*F57*K57</f>
        <v>294</v>
      </c>
      <c r="O57" s="115"/>
    </row>
    <row r="58" spans="1:15" s="51" customFormat="1" ht="15.5" x14ac:dyDescent="0.35">
      <c r="A58" s="126"/>
      <c r="B58" s="50"/>
      <c r="C58" s="50"/>
      <c r="D58" s="50"/>
      <c r="E58" s="50"/>
      <c r="F58" s="50"/>
      <c r="G58" s="50"/>
      <c r="H58" s="50"/>
      <c r="I58" s="50"/>
      <c r="J58" s="56"/>
      <c r="K58" s="50"/>
      <c r="L58" s="50"/>
      <c r="M58" s="127"/>
    </row>
    <row r="59" spans="1:15" s="80" customFormat="1" ht="30" customHeight="1" x14ac:dyDescent="0.25">
      <c r="A59" s="128" t="s">
        <v>60</v>
      </c>
      <c r="B59" s="75" t="s">
        <v>70</v>
      </c>
      <c r="C59" s="76" t="s">
        <v>94</v>
      </c>
      <c r="D59" s="76" t="s">
        <v>95</v>
      </c>
      <c r="E59" s="76" t="s">
        <v>64</v>
      </c>
      <c r="F59" s="75" t="s">
        <v>67</v>
      </c>
      <c r="G59" s="75" t="s">
        <v>75</v>
      </c>
      <c r="H59" s="86"/>
      <c r="I59" s="78" t="s">
        <v>89</v>
      </c>
      <c r="J59" s="79" t="s">
        <v>34</v>
      </c>
      <c r="K59" s="75" t="s">
        <v>110</v>
      </c>
      <c r="L59" s="75" t="s">
        <v>4</v>
      </c>
      <c r="M59" s="129" t="s">
        <v>1</v>
      </c>
      <c r="O59" s="115"/>
    </row>
    <row r="60" spans="1:15" s="77" customFormat="1" ht="30" customHeight="1" x14ac:dyDescent="0.35">
      <c r="A60" s="130" t="s">
        <v>191</v>
      </c>
      <c r="B60" s="81">
        <f>IF($A60="Keine Auswahl",0,$B$10)</f>
        <v>12</v>
      </c>
      <c r="C60" s="82">
        <f>VLOOKUP(A60,Putze_Zubehör_Werte,6,FALSE)</f>
        <v>1</v>
      </c>
      <c r="D60" s="83">
        <f>B60*C60</f>
        <v>12</v>
      </c>
      <c r="E60" s="83">
        <f>VLOOKUP(A60,Putze_Zubehör_Werte,3,FALSE)</f>
        <v>50</v>
      </c>
      <c r="F60" s="82">
        <f>IF($A60="Keine Auswahl",0,ROUNDUP($D60/$E60,0))</f>
        <v>1</v>
      </c>
      <c r="G60" s="82">
        <f>F60*E60</f>
        <v>50</v>
      </c>
      <c r="I60" s="84">
        <f>VLOOKUP(A60,Putze_Zubehör_Werte,10,FALSE)</f>
        <v>1.96</v>
      </c>
      <c r="J60" s="85">
        <f>IF($A60="Keine Auswahl",0,$B$12)</f>
        <v>0</v>
      </c>
      <c r="K60" s="84">
        <f>I60-(I60*J60)</f>
        <v>1.96</v>
      </c>
      <c r="L60" s="82" t="s">
        <v>3</v>
      </c>
      <c r="M60" s="131">
        <f>E60*F60*K60</f>
        <v>98</v>
      </c>
      <c r="O60" s="115"/>
    </row>
    <row r="61" spans="1:15" s="51" customFormat="1" ht="15.5" x14ac:dyDescent="0.35">
      <c r="A61" s="126"/>
      <c r="B61" s="50"/>
      <c r="C61" s="50"/>
      <c r="D61" s="50"/>
      <c r="E61" s="50"/>
      <c r="F61" s="50"/>
      <c r="G61" s="50"/>
      <c r="H61" s="50"/>
      <c r="I61" s="50"/>
      <c r="J61" s="56"/>
      <c r="K61" s="50"/>
      <c r="L61" s="50"/>
      <c r="M61" s="127"/>
    </row>
    <row r="62" spans="1:15" s="80" customFormat="1" ht="30" customHeight="1" x14ac:dyDescent="0.25">
      <c r="A62" s="128" t="s">
        <v>148</v>
      </c>
      <c r="B62" s="75" t="s">
        <v>70</v>
      </c>
      <c r="C62" s="76" t="s">
        <v>92</v>
      </c>
      <c r="D62" s="76" t="s">
        <v>93</v>
      </c>
      <c r="E62" s="76" t="s">
        <v>65</v>
      </c>
      <c r="F62" s="75" t="s">
        <v>77</v>
      </c>
      <c r="G62" s="75" t="s">
        <v>74</v>
      </c>
      <c r="H62" s="86"/>
      <c r="I62" s="78" t="s">
        <v>89</v>
      </c>
      <c r="J62" s="79" t="s">
        <v>34</v>
      </c>
      <c r="K62" s="75" t="s">
        <v>110</v>
      </c>
      <c r="L62" s="75" t="s">
        <v>4</v>
      </c>
      <c r="M62" s="129" t="s">
        <v>1</v>
      </c>
      <c r="O62" s="115"/>
    </row>
    <row r="63" spans="1:15" s="77" customFormat="1" ht="30" customHeight="1" x14ac:dyDescent="0.35">
      <c r="A63" s="130" t="s">
        <v>199</v>
      </c>
      <c r="B63" s="81">
        <f>IF($A63="Keine Auswahl",0,$B$10)</f>
        <v>12</v>
      </c>
      <c r="C63" s="82">
        <f>VLOOKUP(A63,Putze_Zubehör_Werte,6,FALSE)</f>
        <v>7</v>
      </c>
      <c r="D63" s="83">
        <f>B63*C63</f>
        <v>84</v>
      </c>
      <c r="E63" s="83">
        <f>VLOOKUP(A63,Putze_Zubehör_Werte,3,FALSE)</f>
        <v>25</v>
      </c>
      <c r="F63" s="82">
        <f>IF($A63="Keine Auswahl",0,ROUNDUP($D63/$E63,0))</f>
        <v>4</v>
      </c>
      <c r="G63" s="82">
        <f>F63*E63</f>
        <v>100</v>
      </c>
      <c r="I63" s="84">
        <f>VLOOKUP(A63,Putze_Zubehör_Werte,10,FALSE)</f>
        <v>2.94</v>
      </c>
      <c r="J63" s="85">
        <f>IF($A63="Keine Auswahl",0,$B$12)</f>
        <v>0</v>
      </c>
      <c r="K63" s="84">
        <f>I63-(I63*J63)</f>
        <v>2.94</v>
      </c>
      <c r="L63" s="82" t="s">
        <v>7</v>
      </c>
      <c r="M63" s="131">
        <f>E63*F63*K63</f>
        <v>294</v>
      </c>
      <c r="O63" s="115"/>
    </row>
    <row r="64" spans="1:15" s="51" customFormat="1" ht="15.5" x14ac:dyDescent="0.35">
      <c r="A64" s="126"/>
      <c r="B64" s="50"/>
      <c r="C64" s="50"/>
      <c r="D64" s="50"/>
      <c r="E64" s="50"/>
      <c r="F64" s="50"/>
      <c r="G64" s="50"/>
      <c r="H64" s="50"/>
      <c r="I64" s="50"/>
      <c r="J64" s="56"/>
      <c r="K64" s="50"/>
      <c r="L64" s="50"/>
      <c r="M64" s="127"/>
    </row>
    <row r="65" spans="1:15" s="80" customFormat="1" ht="30" customHeight="1" x14ac:dyDescent="0.25">
      <c r="A65" s="128" t="s">
        <v>151</v>
      </c>
      <c r="B65" s="75" t="s">
        <v>70</v>
      </c>
      <c r="C65" s="76" t="s">
        <v>92</v>
      </c>
      <c r="D65" s="76" t="s">
        <v>93</v>
      </c>
      <c r="E65" s="76" t="s">
        <v>65</v>
      </c>
      <c r="F65" s="75" t="s">
        <v>77</v>
      </c>
      <c r="G65" s="75" t="s">
        <v>74</v>
      </c>
      <c r="H65" s="86"/>
      <c r="I65" s="78" t="s">
        <v>89</v>
      </c>
      <c r="J65" s="79" t="s">
        <v>34</v>
      </c>
      <c r="K65" s="75" t="s">
        <v>110</v>
      </c>
      <c r="L65" s="75" t="s">
        <v>4</v>
      </c>
      <c r="M65" s="129" t="s">
        <v>1</v>
      </c>
      <c r="O65" s="115"/>
    </row>
    <row r="66" spans="1:15" s="77" customFormat="1" ht="30" customHeight="1" thickBot="1" x14ac:dyDescent="0.4">
      <c r="A66" s="135" t="s">
        <v>198</v>
      </c>
      <c r="B66" s="136">
        <f>IF($A66="Keine Auswahl",0,$B$10)</f>
        <v>12</v>
      </c>
      <c r="C66" s="137">
        <f>VLOOKUP(A66,Putze_Zubehör_Werte,6,FALSE)</f>
        <v>1.5</v>
      </c>
      <c r="D66" s="138">
        <f>B66*C66</f>
        <v>18</v>
      </c>
      <c r="E66" s="138">
        <f>VLOOKUP(A66,Putze_Zubehör_Werte,3,FALSE)</f>
        <v>25</v>
      </c>
      <c r="F66" s="137">
        <f>IF($A66="Keine Auswahl",0,ROUNDUP($D66/$E66,0))</f>
        <v>1</v>
      </c>
      <c r="G66" s="137">
        <f>F66*E66</f>
        <v>25</v>
      </c>
      <c r="H66" s="139"/>
      <c r="I66" s="140">
        <f>VLOOKUP(A66,Putze_Zubehör_Werte,10,FALSE)</f>
        <v>2.94</v>
      </c>
      <c r="J66" s="141">
        <f>IF($A66="Keine Auswahl",0,$B$12)</f>
        <v>0</v>
      </c>
      <c r="K66" s="140">
        <f>I66-(I66*J66)</f>
        <v>2.94</v>
      </c>
      <c r="L66" s="137" t="s">
        <v>7</v>
      </c>
      <c r="M66" s="142">
        <f>E66*F66*K66</f>
        <v>73.5</v>
      </c>
      <c r="O66" s="115"/>
    </row>
    <row r="67" spans="1:15" customFormat="1" ht="14.5" x14ac:dyDescent="0.35"/>
    <row r="68" spans="1:15" s="51" customFormat="1" ht="16" thickBot="1" x14ac:dyDescent="0.4">
      <c r="J68" s="69"/>
      <c r="M68" s="50"/>
    </row>
    <row r="69" spans="1:15" ht="14.5" thickBot="1" x14ac:dyDescent="0.35">
      <c r="B69" s="48"/>
      <c r="C69" s="48"/>
      <c r="D69" s="48"/>
      <c r="E69" s="48"/>
      <c r="F69" s="48"/>
      <c r="G69" s="48"/>
      <c r="H69" s="48"/>
      <c r="I69" s="87" t="s">
        <v>85</v>
      </c>
      <c r="J69" s="88"/>
      <c r="K69" s="89"/>
      <c r="L69" s="90"/>
      <c r="M69" s="91">
        <f>SUM(M18:M67)</f>
        <v>12752.516</v>
      </c>
    </row>
    <row r="70" spans="1:15" ht="14.5" thickBot="1" x14ac:dyDescent="0.35">
      <c r="B70" s="48"/>
      <c r="C70" s="48"/>
      <c r="D70" s="48"/>
      <c r="E70" s="48"/>
      <c r="F70" s="48"/>
      <c r="G70" s="48"/>
      <c r="H70" s="48"/>
      <c r="I70" s="92" t="s">
        <v>147</v>
      </c>
      <c r="J70" s="93">
        <v>0.19</v>
      </c>
      <c r="K70" s="94"/>
      <c r="L70" s="95"/>
      <c r="M70" s="96">
        <f>M69/1*J70</f>
        <v>2422.97804</v>
      </c>
    </row>
    <row r="71" spans="1:15" ht="14.5" thickBot="1" x14ac:dyDescent="0.35">
      <c r="B71" s="48"/>
      <c r="C71" s="48"/>
      <c r="D71" s="48"/>
      <c r="E71" s="48"/>
      <c r="F71" s="48"/>
      <c r="G71" s="48"/>
      <c r="H71" s="48"/>
      <c r="I71" s="97" t="s">
        <v>86</v>
      </c>
      <c r="J71" s="98"/>
      <c r="K71" s="99"/>
      <c r="L71" s="100"/>
      <c r="M71" s="101">
        <f>SUM(M69:M70)</f>
        <v>15175.49404</v>
      </c>
    </row>
    <row r="72" spans="1:15" s="119" customFormat="1" ht="13" x14ac:dyDescent="0.3">
      <c r="A72" s="116" t="s">
        <v>83</v>
      </c>
      <c r="B72" s="117"/>
      <c r="C72" s="77"/>
      <c r="D72" s="77"/>
      <c r="E72" s="77"/>
      <c r="F72" s="77"/>
      <c r="G72" s="77"/>
      <c r="H72" s="77"/>
      <c r="I72" s="80"/>
      <c r="J72" s="118"/>
      <c r="K72" s="80"/>
      <c r="L72" s="80"/>
      <c r="M72" s="77"/>
    </row>
    <row r="73" spans="1:15" s="119" customFormat="1" ht="12.5" x14ac:dyDescent="0.25">
      <c r="A73" s="120" t="s">
        <v>136</v>
      </c>
      <c r="B73" s="117"/>
      <c r="C73" s="77"/>
      <c r="D73" s="77"/>
      <c r="E73" s="77"/>
      <c r="F73" s="77"/>
      <c r="G73" s="77"/>
      <c r="H73" s="77"/>
      <c r="I73" s="80"/>
      <c r="J73" s="118"/>
      <c r="K73" s="80"/>
      <c r="L73" s="80"/>
      <c r="M73" s="77"/>
    </row>
    <row r="74" spans="1:15" s="119" customFormat="1" ht="12.5" x14ac:dyDescent="0.25">
      <c r="A74" s="121"/>
      <c r="B74" s="117"/>
      <c r="C74" s="77"/>
      <c r="D74" s="77"/>
      <c r="E74" s="77"/>
      <c r="F74" s="77"/>
      <c r="G74" s="77"/>
      <c r="H74" s="77"/>
      <c r="I74" s="80"/>
      <c r="J74" s="118"/>
      <c r="K74" s="80"/>
      <c r="L74" s="80"/>
      <c r="M74" s="77"/>
    </row>
    <row r="75" spans="1:15" s="119" customFormat="1" ht="13" x14ac:dyDescent="0.3">
      <c r="A75" s="146" t="s">
        <v>201</v>
      </c>
      <c r="B75" s="117"/>
      <c r="C75" s="77"/>
      <c r="D75" s="77"/>
      <c r="E75" s="77"/>
      <c r="F75" s="77"/>
      <c r="G75" s="77"/>
      <c r="H75" s="77"/>
      <c r="I75" s="77"/>
      <c r="J75" s="109"/>
      <c r="K75" s="77"/>
      <c r="L75" s="77"/>
      <c r="M75" s="77"/>
    </row>
    <row r="76" spans="1:15" s="119" customFormat="1" ht="13" x14ac:dyDescent="0.3">
      <c r="A76" s="147" t="s">
        <v>204</v>
      </c>
      <c r="B76" s="148"/>
      <c r="C76" s="149"/>
      <c r="D76" s="149"/>
      <c r="E76" s="149"/>
      <c r="F76" s="149"/>
      <c r="G76" s="77"/>
      <c r="H76" s="77"/>
      <c r="I76" s="77"/>
      <c r="J76" s="109"/>
      <c r="K76" s="77"/>
      <c r="L76" s="77"/>
      <c r="M76" s="77"/>
    </row>
    <row r="77" spans="1:15" s="119" customFormat="1" ht="12.5" x14ac:dyDescent="0.25">
      <c r="A77" s="121" t="s">
        <v>87</v>
      </c>
      <c r="B77" s="77"/>
      <c r="C77" s="77"/>
      <c r="D77" s="77"/>
      <c r="E77" s="77"/>
      <c r="F77" s="77"/>
      <c r="G77" s="77"/>
      <c r="H77" s="77"/>
      <c r="I77" s="77"/>
      <c r="J77" s="109"/>
      <c r="K77" s="77"/>
      <c r="L77" s="77"/>
      <c r="M77" s="77"/>
    </row>
    <row r="78" spans="1:15" s="119" customFormat="1" ht="16.5" customHeight="1" x14ac:dyDescent="0.25">
      <c r="A78" s="156" t="s">
        <v>202</v>
      </c>
      <c r="B78" s="156"/>
      <c r="C78" s="77"/>
      <c r="D78" s="77"/>
      <c r="E78" s="77"/>
      <c r="F78" s="77"/>
      <c r="G78" s="77"/>
      <c r="H78" s="77"/>
      <c r="I78" s="77"/>
      <c r="J78" s="109"/>
      <c r="K78" s="77"/>
      <c r="L78" s="77"/>
      <c r="M78" s="77"/>
    </row>
    <row r="79" spans="1:15" s="119" customFormat="1" ht="13" x14ac:dyDescent="0.3">
      <c r="A79" s="147" t="s">
        <v>84</v>
      </c>
      <c r="B79" s="77"/>
      <c r="C79" s="77"/>
      <c r="D79" s="77"/>
      <c r="E79" s="77"/>
      <c r="F79" s="77"/>
      <c r="G79" s="77"/>
      <c r="H79" s="77"/>
      <c r="I79" s="77"/>
      <c r="J79" s="109"/>
      <c r="K79" s="77"/>
      <c r="L79" s="77"/>
      <c r="M79" s="77"/>
    </row>
    <row r="80" spans="1:15" s="119" customFormat="1" ht="12.5" x14ac:dyDescent="0.25">
      <c r="A80" s="121" t="s">
        <v>103</v>
      </c>
      <c r="B80" s="77"/>
      <c r="C80" s="77"/>
      <c r="D80" s="77"/>
      <c r="E80" s="77"/>
      <c r="F80" s="77"/>
      <c r="G80" s="77"/>
      <c r="H80" s="77"/>
      <c r="I80" s="77"/>
      <c r="J80" s="109"/>
      <c r="K80" s="77"/>
      <c r="L80" s="77"/>
      <c r="M80" s="77"/>
    </row>
    <row r="81" spans="1:13" s="119" customFormat="1" ht="12.75" customHeight="1" x14ac:dyDescent="0.25">
      <c r="A81" s="156" t="s">
        <v>206</v>
      </c>
      <c r="B81" s="156"/>
      <c r="C81" s="77"/>
      <c r="D81" s="77"/>
      <c r="E81" s="77"/>
      <c r="F81" s="77"/>
      <c r="G81" s="77"/>
      <c r="H81" s="77"/>
      <c r="I81" s="77"/>
      <c r="J81" s="109"/>
      <c r="K81" s="77"/>
      <c r="L81" s="77"/>
      <c r="M81" s="77"/>
    </row>
    <row r="82" spans="1:13" s="119" customFormat="1" ht="12.5" x14ac:dyDescent="0.25">
      <c r="A82" s="145"/>
      <c r="B82" s="145"/>
      <c r="C82" s="77"/>
      <c r="D82" s="77"/>
      <c r="E82" s="77"/>
      <c r="F82" s="77"/>
      <c r="G82" s="77"/>
      <c r="H82" s="77"/>
      <c r="I82" s="77"/>
      <c r="J82" s="109"/>
      <c r="K82" s="77"/>
      <c r="L82" s="77"/>
      <c r="M82" s="77"/>
    </row>
    <row r="83" spans="1:13" s="119" customFormat="1" ht="13" x14ac:dyDescent="0.3">
      <c r="A83" s="146" t="s">
        <v>135</v>
      </c>
      <c r="B83" s="77"/>
      <c r="C83" s="77"/>
      <c r="D83" s="77"/>
      <c r="E83" s="77"/>
      <c r="F83" s="77"/>
      <c r="G83" s="77"/>
      <c r="H83" s="77"/>
      <c r="I83" s="77"/>
      <c r="J83" s="109"/>
      <c r="K83" s="77"/>
      <c r="L83" s="77"/>
      <c r="M83" s="77"/>
    </row>
    <row r="84" spans="1:13" s="119" customFormat="1" ht="12.75" customHeight="1" x14ac:dyDescent="0.25">
      <c r="A84" s="156" t="s">
        <v>137</v>
      </c>
      <c r="B84" s="156"/>
      <c r="C84" s="156"/>
      <c r="D84" s="156"/>
      <c r="E84" s="156"/>
      <c r="F84" s="156"/>
      <c r="G84" s="156"/>
      <c r="H84" s="77"/>
      <c r="I84" s="77"/>
      <c r="J84" s="109"/>
      <c r="K84" s="77"/>
      <c r="L84" s="77"/>
      <c r="M84" s="77"/>
    </row>
    <row r="85" spans="1:13" s="119" customFormat="1" ht="12.5" x14ac:dyDescent="0.25">
      <c r="A85" s="156"/>
      <c r="B85" s="156"/>
      <c r="C85" s="156"/>
      <c r="D85" s="156"/>
      <c r="E85" s="156"/>
      <c r="F85" s="156"/>
      <c r="G85" s="156"/>
      <c r="H85" s="77"/>
      <c r="I85" s="77"/>
      <c r="J85" s="109"/>
      <c r="K85" s="77"/>
      <c r="L85" s="77"/>
      <c r="M85" s="77"/>
    </row>
    <row r="86" spans="1:13" s="119" customFormat="1" ht="16.5" customHeight="1" x14ac:dyDescent="0.25">
      <c r="A86" s="122"/>
      <c r="B86" s="123"/>
      <c r="C86" s="123"/>
      <c r="D86" s="123"/>
      <c r="E86" s="123"/>
      <c r="F86" s="123"/>
      <c r="G86" s="123"/>
      <c r="H86" s="123"/>
      <c r="I86" s="123"/>
      <c r="J86" s="124"/>
      <c r="K86" s="123"/>
      <c r="L86" s="123"/>
      <c r="M86" s="77"/>
    </row>
    <row r="87" spans="1:13" s="119" customFormat="1" ht="18" customHeight="1" x14ac:dyDescent="0.25">
      <c r="A87" s="156" t="s">
        <v>121</v>
      </c>
      <c r="B87" s="156"/>
      <c r="C87" s="156"/>
      <c r="D87" s="156"/>
      <c r="E87" s="156"/>
      <c r="F87" s="156"/>
      <c r="G87" s="156"/>
      <c r="H87" s="156"/>
      <c r="I87" s="156"/>
      <c r="J87" s="156"/>
      <c r="K87" s="77"/>
      <c r="L87" s="77"/>
      <c r="M87" s="77"/>
    </row>
    <row r="88" spans="1:13" s="119" customFormat="1" ht="61.5" customHeight="1" x14ac:dyDescent="0.25">
      <c r="A88" s="157" t="s">
        <v>203</v>
      </c>
      <c r="B88" s="157"/>
      <c r="C88" s="157"/>
      <c r="D88" s="157"/>
      <c r="E88" s="157"/>
      <c r="F88" s="157"/>
      <c r="G88" s="157"/>
      <c r="H88" s="157"/>
      <c r="I88" s="157"/>
      <c r="J88" s="157"/>
      <c r="K88" s="77"/>
      <c r="L88" s="77"/>
      <c r="M88" s="77"/>
    </row>
    <row r="89" spans="1:13" s="119" customFormat="1" ht="12.5" x14ac:dyDescent="0.25">
      <c r="A89" s="145"/>
      <c r="B89" s="77"/>
      <c r="C89" s="77"/>
      <c r="D89" s="77"/>
      <c r="E89" s="77"/>
      <c r="F89" s="77"/>
      <c r="G89" s="77"/>
      <c r="H89" s="77"/>
      <c r="I89" s="77"/>
      <c r="J89" s="109"/>
      <c r="K89" s="77"/>
      <c r="L89" s="77"/>
      <c r="M89" s="77"/>
    </row>
    <row r="90" spans="1:13" s="119" customFormat="1" ht="12.5" x14ac:dyDescent="0.25">
      <c r="A90" s="125" t="s">
        <v>205</v>
      </c>
      <c r="B90" s="77"/>
      <c r="C90" s="77"/>
      <c r="D90" s="77"/>
      <c r="E90" s="77"/>
      <c r="F90" s="77"/>
      <c r="G90" s="77"/>
      <c r="H90" s="77"/>
      <c r="I90" s="77"/>
      <c r="J90" s="109"/>
      <c r="K90" s="77"/>
      <c r="L90" s="77"/>
      <c r="M90" s="77"/>
    </row>
    <row r="91" spans="1:13" s="52" customFormat="1" x14ac:dyDescent="0.3">
      <c r="B91" s="49"/>
      <c r="C91" s="49"/>
      <c r="D91" s="49"/>
      <c r="E91" s="49"/>
      <c r="F91" s="49"/>
      <c r="G91" s="49"/>
      <c r="H91" s="49"/>
      <c r="I91" s="49"/>
      <c r="J91" s="55"/>
      <c r="K91" s="49"/>
      <c r="L91" s="49"/>
      <c r="M91" s="49"/>
    </row>
    <row r="96" spans="1:13" x14ac:dyDescent="0.3">
      <c r="B96" s="48"/>
    </row>
  </sheetData>
  <sheetProtection algorithmName="SHA-512" hashValue="z5V66c7aOQ8SYlS26bTbdsaiw/BtDe5+aU8QvytJE7pgiS+fpxnW6jwAaY1KogBf/n8wV/DDZygxEfTFVJjezw==" saltValue="rY3s6sxaC3dIOG3nua0B5A==" spinCount="100000" sheet="1" selectLockedCells="1"/>
  <protectedRanges>
    <protectedRange password="DF93" sqref="L9:M12" name="Kontaktdaten"/>
    <protectedRange password="DF93" sqref="A21:A22 A24:A27 A51:A52 A17 A19 A55:A67 A29:A49" name="Auswahl Variante"/>
    <protectedRange password="DF93" sqref="B9:B13" name="Putzfläche Rabatt"/>
  </protectedRanges>
  <mergeCells count="11">
    <mergeCell ref="L9:M9"/>
    <mergeCell ref="L10:M10"/>
    <mergeCell ref="L11:M11"/>
    <mergeCell ref="A84:G85"/>
    <mergeCell ref="A88:J88"/>
    <mergeCell ref="A81:B81"/>
    <mergeCell ref="L12:M12"/>
    <mergeCell ref="A15:M15"/>
    <mergeCell ref="A54:M54"/>
    <mergeCell ref="A78:B78"/>
    <mergeCell ref="A87:J87"/>
  </mergeCells>
  <dataValidations count="12">
    <dataValidation type="list" allowBlank="1" showInputMessage="1" showErrorMessage="1" sqref="A18 A28">
      <formula1>Armierung_Name</formula1>
    </dataValidation>
    <dataValidation type="list" allowBlank="1" showInputMessage="1" showErrorMessage="1" sqref="A31 A60">
      <formula1>Gewebe_Name</formula1>
    </dataValidation>
    <dataValidation type="list" allowBlank="1" showInputMessage="1" showErrorMessage="1" sqref="A34">
      <formula1>Haftvermittler_Name</formula1>
    </dataValidation>
    <dataValidation type="list" allowBlank="1" showInputMessage="1" showErrorMessage="1" sqref="A43">
      <formula1>Oberputze_Name_2</formula1>
    </dataValidation>
    <dataValidation type="list" allowBlank="1" showInputMessage="1" showErrorMessage="1" sqref="A49">
      <formula1>Schlussanstrich_Name</formula1>
    </dataValidation>
    <dataValidation type="list" allowBlank="1" showInputMessage="1" showErrorMessage="1" sqref="A46 A37">
      <formula1>Farbtonzuschlag_Beschichtung_Name</formula1>
    </dataValidation>
    <dataValidation type="list" allowBlank="1" showInputMessage="1" showErrorMessage="1" sqref="A52">
      <formula1>Farbtonzuschlag_Anstrich_Name</formula1>
    </dataValidation>
    <dataValidation type="list" allowBlank="1" showInputMessage="1" showErrorMessage="1" sqref="A24">
      <formula1>Schraubdübel_Name</formula1>
    </dataValidation>
    <dataValidation type="list" allowBlank="1" showInputMessage="1" showErrorMessage="1" sqref="A21">
      <formula1>Platten_Name</formula1>
    </dataValidation>
    <dataValidation type="list" allowBlank="1" showInputMessage="1" showErrorMessage="1" sqref="A57 A63">
      <formula1>Zwischenbeschichtung_Sockel_Name</formula1>
    </dataValidation>
    <dataValidation type="list" allowBlank="1" showInputMessage="1" showErrorMessage="1" sqref="A40">
      <formula1>Oberputze_Name_1</formula1>
    </dataValidation>
    <dataValidation type="list" allowBlank="1" showInputMessage="1" showErrorMessage="1" sqref="A66">
      <formula1>Sockel_Oberputz</formula1>
    </dataValidation>
  </dataValidations>
  <pageMargins left="0.79" right="0.70866141732283472" top="0.98" bottom="0.23622047244094491" header="0.15748031496062992" footer="0.15748031496062992"/>
  <pageSetup paperSize="9" scale="3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>
          <x14:formula1>
            <xm:f>Platten!$Q$3:$Q$5</xm:f>
          </x14:formula1>
          <xm:sqref>B13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17</vt:i4>
      </vt:variant>
    </vt:vector>
  </HeadingPairs>
  <TitlesOfParts>
    <vt:vector size="20" baseType="lpstr">
      <vt:lpstr>Putze etc. </vt:lpstr>
      <vt:lpstr>Platten</vt:lpstr>
      <vt:lpstr>STEICOsecureMineral</vt:lpstr>
      <vt:lpstr>Armierung_Name</vt:lpstr>
      <vt:lpstr>STEICOsecureMineral!Druckbereich</vt:lpstr>
      <vt:lpstr>Farbtonklasse_Name</vt:lpstr>
      <vt:lpstr>Farbtonzuschlag_Anstrich_Name</vt:lpstr>
      <vt:lpstr>Farbtonzuschlag_Beschichtung_Name</vt:lpstr>
      <vt:lpstr>Gewebe_Name</vt:lpstr>
      <vt:lpstr>Haftvermittler_Name</vt:lpstr>
      <vt:lpstr>Oberputze_Name_1</vt:lpstr>
      <vt:lpstr>Oberputze_Name_2</vt:lpstr>
      <vt:lpstr>Platten_Name</vt:lpstr>
      <vt:lpstr>Platten_Werte</vt:lpstr>
      <vt:lpstr>Putze_Zubehör_Werte</vt:lpstr>
      <vt:lpstr>Schlussanstrich_Name</vt:lpstr>
      <vt:lpstr>Schraubdübel_Name</vt:lpstr>
      <vt:lpstr>Sockel_Armieren_Kleben</vt:lpstr>
      <vt:lpstr>Sockel_Oberputz</vt:lpstr>
      <vt:lpstr>Zwischenbeschichtung_Sockel_Name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Christiof Janz</dc:creator>
  <cp:lastModifiedBy>c.janz</cp:lastModifiedBy>
  <cp:lastPrinted>2019-02-26T07:55:14Z</cp:lastPrinted>
  <dcterms:created xsi:type="dcterms:W3CDTF">2014-10-15T12:59:18Z</dcterms:created>
  <dcterms:modified xsi:type="dcterms:W3CDTF">2021-09-16T10:08:14Z</dcterms:modified>
</cp:coreProperties>
</file>