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9.0 WDVS\07 STEICO secure\STEICOsecure Kalkulationshilfe\"/>
    </mc:Choice>
  </mc:AlternateContent>
  <workbookProtection workbookPassword="DF93" lockStructure="1"/>
  <bookViews>
    <workbookView xWindow="0" yWindow="0" windowWidth="19200" windowHeight="5400" tabRatio="693" firstSheet="2" activeTab="2"/>
  </bookViews>
  <sheets>
    <sheet name="Putze etc. " sheetId="4" state="hidden" r:id="rId1"/>
    <sheet name="Platten" sheetId="9" state="hidden" r:id="rId2"/>
    <sheet name="STEICOsecure Timber" sheetId="10" r:id="rId3"/>
  </sheets>
  <definedNames>
    <definedName name="_xlnm._FilterDatabase" localSheetId="1" hidden="1">Platten!$A$1:$K$48</definedName>
    <definedName name="_xlnm._FilterDatabase" localSheetId="0" hidden="1">'Putze etc. '!$A$30:$J$37</definedName>
    <definedName name="Armierung_Name" comment="Armierungsputz">'Putze etc. '!$A$31:$A$32</definedName>
    <definedName name="_xlnm.Print_Area" localSheetId="2">'STEICOsecure Timber'!$A$1:$M$83</definedName>
    <definedName name="Farbtonklasse_Name">'Putze etc. '!$B$110:$B$112</definedName>
    <definedName name="Farbtonzuschlag_Anstrich_Name" comment="Silco und Color">'Putze etc. '!$A$106:$A$108</definedName>
    <definedName name="Farbtonzuschlag_Beschichtung_Name" comment="Render und Base Coat">'Putze etc. '!$A$101:$A$103</definedName>
    <definedName name="Gewebe_Name">'Putze etc. '!$A$36:$A$38</definedName>
    <definedName name="Haftvermittler_Name">'Putze etc. '!$A$42:$A$44</definedName>
    <definedName name="Oberputze_Name_1" comment="Oberputze ohne MP-Varianten">'Putze etc. '!$A$48:$A$72</definedName>
    <definedName name="Oberputze_Name_2" comment="nur MP-Varianten für zweite Oberputz-Schicht">'Putze etc. '!$A$76:$A$78</definedName>
    <definedName name="Platten_Name">Platten!$A$48:$A$48</definedName>
    <definedName name="Platten_Timber_Name">Platten!$A$3:$A$48</definedName>
    <definedName name="Platten_Timber_Werte">Platten!$A$3:$Q$48</definedName>
    <definedName name="Platten_Werte">Platten!$A$3:$Q$48</definedName>
    <definedName name="Putze_Zubehör_Werte">'Putze etc. '!$A$4:$J$108</definedName>
    <definedName name="Schlussanstrich_Name">'Putze etc. '!$A$92:$A$96</definedName>
    <definedName name="Schraubdübel_Name">'Putze etc. '!$A$4:$A$27</definedName>
    <definedName name="Sockel_Armieren_Kleben">'Putze etc. '!$A$82:$A$83</definedName>
    <definedName name="Sockel_Oberputz">'Putze etc. '!$A$87:$A$88</definedName>
    <definedName name="Zwischenbeschichtung_Sockel_Name">'Putze etc. '!$A$82:$A$83</definedName>
  </definedNames>
  <calcPr calcId="162913"/>
</workbook>
</file>

<file path=xl/calcChain.xml><?xml version="1.0" encoding="utf-8"?>
<calcChain xmlns="http://schemas.openxmlformats.org/spreadsheetml/2006/main">
  <c r="J19" i="4" l="1"/>
  <c r="J20" i="4"/>
  <c r="J21" i="4"/>
  <c r="J22" i="4"/>
  <c r="J23" i="4"/>
  <c r="J24" i="4"/>
  <c r="J25" i="4"/>
  <c r="J26" i="4"/>
  <c r="J18" i="4"/>
  <c r="C24" i="10" l="1"/>
  <c r="A5" i="4" l="1"/>
  <c r="A6" i="4"/>
  <c r="A7" i="4"/>
  <c r="A8" i="4"/>
  <c r="A9" i="4"/>
  <c r="A10" i="4"/>
  <c r="A11" i="4"/>
  <c r="A12" i="4"/>
  <c r="A13" i="4"/>
  <c r="A14" i="4"/>
  <c r="A15" i="4"/>
  <c r="A16" i="4"/>
  <c r="A17" i="4"/>
  <c r="A4" i="4"/>
  <c r="A19" i="4"/>
  <c r="A20" i="4"/>
  <c r="A21" i="4"/>
  <c r="A22" i="4"/>
  <c r="A23" i="4"/>
  <c r="A24" i="4"/>
  <c r="A25" i="4"/>
  <c r="A26" i="4"/>
  <c r="A18" i="4"/>
  <c r="I18" i="10" l="1"/>
  <c r="I47" i="9"/>
  <c r="J47" i="9" s="1"/>
  <c r="G47" i="9"/>
  <c r="I46" i="9"/>
  <c r="J46" i="9" s="1"/>
  <c r="G46" i="9"/>
  <c r="I45" i="9"/>
  <c r="J45" i="9" s="1"/>
  <c r="G45" i="9"/>
  <c r="I44" i="9"/>
  <c r="J44" i="9" s="1"/>
  <c r="G44" i="9"/>
  <c r="I43" i="9"/>
  <c r="J43" i="9" s="1"/>
  <c r="G43" i="9"/>
  <c r="I42" i="9"/>
  <c r="J42" i="9" s="1"/>
  <c r="G42" i="9"/>
  <c r="I41" i="9"/>
  <c r="J41" i="9" s="1"/>
  <c r="G41" i="9"/>
  <c r="I40" i="9"/>
  <c r="J40" i="9" s="1"/>
  <c r="G40" i="9"/>
  <c r="I39" i="9"/>
  <c r="J39" i="9" s="1"/>
  <c r="G39" i="9"/>
  <c r="I38" i="9"/>
  <c r="J38" i="9" s="1"/>
  <c r="G38" i="9"/>
  <c r="I37" i="9"/>
  <c r="J37" i="9" s="1"/>
  <c r="G37" i="9"/>
  <c r="I36" i="9"/>
  <c r="J36" i="9" s="1"/>
  <c r="G36" i="9"/>
  <c r="I35" i="9"/>
  <c r="J35" i="9" s="1"/>
  <c r="G35" i="9"/>
  <c r="I34" i="9"/>
  <c r="J34" i="9" s="1"/>
  <c r="G34" i="9"/>
  <c r="I33" i="9"/>
  <c r="J33" i="9" s="1"/>
  <c r="G33" i="9"/>
  <c r="I32" i="9"/>
  <c r="J32" i="9" s="1"/>
  <c r="G32" i="9"/>
  <c r="I31" i="9"/>
  <c r="J31" i="9" s="1"/>
  <c r="G31" i="9"/>
  <c r="I30" i="9"/>
  <c r="J30" i="9" s="1"/>
  <c r="G30" i="9"/>
  <c r="I29" i="9"/>
  <c r="J29" i="9" s="1"/>
  <c r="G29" i="9"/>
  <c r="I28" i="9"/>
  <c r="J28" i="9" s="1"/>
  <c r="G28" i="9"/>
  <c r="I27" i="9"/>
  <c r="J27" i="9" s="1"/>
  <c r="G27" i="9"/>
  <c r="I26" i="9"/>
  <c r="J26" i="9" s="1"/>
  <c r="G26" i="9"/>
  <c r="I25" i="9"/>
  <c r="J25" i="9" s="1"/>
  <c r="G25" i="9"/>
  <c r="I24" i="9"/>
  <c r="J24" i="9" s="1"/>
  <c r="G24" i="9"/>
  <c r="I23" i="9"/>
  <c r="J23" i="9" s="1"/>
  <c r="G23" i="9"/>
  <c r="I22" i="9"/>
  <c r="J22" i="9" s="1"/>
  <c r="G22" i="9"/>
  <c r="I21" i="9"/>
  <c r="J21" i="9" s="1"/>
  <c r="G21" i="9"/>
  <c r="I20" i="9"/>
  <c r="J20" i="9" s="1"/>
  <c r="G20" i="9"/>
  <c r="I19" i="9"/>
  <c r="J19" i="9" s="1"/>
  <c r="G19" i="9"/>
  <c r="I18" i="9"/>
  <c r="J18" i="9" s="1"/>
  <c r="G18" i="9"/>
  <c r="I17" i="9"/>
  <c r="J17" i="9" s="1"/>
  <c r="G17" i="9"/>
  <c r="I16" i="9"/>
  <c r="J16" i="9" s="1"/>
  <c r="G16" i="9"/>
  <c r="I15" i="9"/>
  <c r="J15" i="9" s="1"/>
  <c r="G15" i="9"/>
  <c r="I14" i="9"/>
  <c r="J14" i="9" s="1"/>
  <c r="G14" i="9"/>
  <c r="I13" i="9"/>
  <c r="J13" i="9" s="1"/>
  <c r="G13" i="9"/>
  <c r="I12" i="9"/>
  <c r="J12" i="9" s="1"/>
  <c r="G12" i="9"/>
  <c r="I11" i="9"/>
  <c r="J11" i="9" s="1"/>
  <c r="G11" i="9"/>
  <c r="I10" i="9"/>
  <c r="J10" i="9" s="1"/>
  <c r="G10" i="9"/>
  <c r="I9" i="9"/>
  <c r="J9" i="9" s="1"/>
  <c r="G9" i="9"/>
  <c r="I8" i="9"/>
  <c r="J8" i="9" s="1"/>
  <c r="G8" i="9"/>
  <c r="I7" i="9"/>
  <c r="J7" i="9" s="1"/>
  <c r="G7" i="9"/>
  <c r="I6" i="9"/>
  <c r="J6" i="9" s="1"/>
  <c r="G6" i="9"/>
  <c r="I5" i="9"/>
  <c r="J5" i="9" s="1"/>
  <c r="G5" i="9"/>
  <c r="I4" i="9"/>
  <c r="J4" i="9" s="1"/>
  <c r="G4" i="9"/>
  <c r="I3" i="9"/>
  <c r="J3" i="9" s="1"/>
  <c r="G3" i="9"/>
  <c r="E18" i="10" l="1"/>
  <c r="B53" i="10" l="1"/>
  <c r="J33" i="10"/>
  <c r="B33" i="10"/>
  <c r="J24" i="10"/>
  <c r="B24" i="10"/>
  <c r="C18" i="10"/>
  <c r="J53" i="10" l="1"/>
  <c r="B59" i="10"/>
  <c r="J59" i="10"/>
  <c r="J56" i="10"/>
  <c r="B56" i="10"/>
  <c r="J39" i="10" l="1"/>
  <c r="B39" i="10"/>
  <c r="C21" i="10"/>
  <c r="E21" i="10" l="1"/>
  <c r="E53" i="10"/>
  <c r="I27" i="10"/>
  <c r="C59" i="10"/>
  <c r="D59" i="10" s="1"/>
  <c r="C30" i="10"/>
  <c r="E27" i="10"/>
  <c r="C27" i="10"/>
  <c r="D24" i="10"/>
  <c r="E36" i="10"/>
  <c r="I59" i="10"/>
  <c r="K59" i="10" s="1"/>
  <c r="I21" i="10"/>
  <c r="C56" i="10"/>
  <c r="D56" i="10" s="1"/>
  <c r="C48" i="10"/>
  <c r="C42" i="10"/>
  <c r="C36" i="10"/>
  <c r="I33" i="10"/>
  <c r="K33" i="10" s="1"/>
  <c r="I56" i="10"/>
  <c r="K56" i="10" s="1"/>
  <c r="E48" i="10"/>
  <c r="C53" i="10"/>
  <c r="D53" i="10" s="1"/>
  <c r="E24" i="10"/>
  <c r="E42" i="10"/>
  <c r="E59" i="10"/>
  <c r="I30" i="10"/>
  <c r="E33" i="10"/>
  <c r="I53" i="10"/>
  <c r="K53" i="10" s="1"/>
  <c r="E45" i="10"/>
  <c r="E39" i="10"/>
  <c r="C39" i="10"/>
  <c r="D39" i="10" s="1"/>
  <c r="F39" i="10" s="1"/>
  <c r="C33" i="10"/>
  <c r="D33" i="10" s="1"/>
  <c r="F33" i="10" s="1"/>
  <c r="I48" i="10"/>
  <c r="C45" i="10"/>
  <c r="I42" i="10"/>
  <c r="E30" i="10"/>
  <c r="I45" i="10"/>
  <c r="E56" i="10"/>
  <c r="J42" i="10"/>
  <c r="J48" i="10"/>
  <c r="F53" i="10" l="1"/>
  <c r="G53" i="10" s="1"/>
  <c r="F24" i="10"/>
  <c r="G24" i="10" s="1"/>
  <c r="M33" i="10"/>
  <c r="F56" i="10"/>
  <c r="G56" i="10" s="1"/>
  <c r="G33" i="10"/>
  <c r="F59" i="10"/>
  <c r="G59" i="10" s="1"/>
  <c r="I39" i="10"/>
  <c r="K39" i="10" s="1"/>
  <c r="M39" i="10" s="1"/>
  <c r="G39" i="10"/>
  <c r="M53" i="10" l="1"/>
  <c r="I24" i="10"/>
  <c r="K24" i="10" s="1"/>
  <c r="M24" i="10" s="1"/>
  <c r="M56" i="10"/>
  <c r="M59" i="10"/>
  <c r="J21" i="10" l="1"/>
  <c r="B21" i="10"/>
  <c r="K21" i="10" l="1"/>
  <c r="D21" i="10"/>
  <c r="J18" i="10"/>
  <c r="J27" i="10"/>
  <c r="J30" i="10"/>
  <c r="J36" i="10"/>
  <c r="J45" i="10"/>
  <c r="F21" i="10" l="1"/>
  <c r="M21" i="10" s="1"/>
  <c r="K18" i="10"/>
  <c r="G21" i="10" l="1"/>
  <c r="K45" i="10" l="1"/>
  <c r="K30" i="10"/>
  <c r="K27" i="10"/>
  <c r="B48" i="10"/>
  <c r="B45" i="10"/>
  <c r="B36" i="10"/>
  <c r="B30" i="10"/>
  <c r="B27" i="10"/>
  <c r="B18" i="10"/>
  <c r="K48" i="10" l="1"/>
  <c r="K42" i="10"/>
  <c r="B42" i="10"/>
  <c r="D42" i="10" l="1"/>
  <c r="D18" i="10"/>
  <c r="D48" i="10" l="1"/>
  <c r="F48" i="10" s="1"/>
  <c r="G48" i="10" s="1"/>
  <c r="F18" i="10"/>
  <c r="F42" i="10"/>
  <c r="M42" i="10" s="1"/>
  <c r="D45" i="10"/>
  <c r="D30" i="10"/>
  <c r="F30" i="10" s="1"/>
  <c r="D36" i="10"/>
  <c r="D27" i="10"/>
  <c r="F27" i="10" l="1"/>
  <c r="M27" i="10" s="1"/>
  <c r="G18" i="10"/>
  <c r="M18" i="10"/>
  <c r="G42" i="10"/>
  <c r="F45" i="10"/>
  <c r="G45" i="10" s="1"/>
  <c r="M48" i="10"/>
  <c r="F36" i="10"/>
  <c r="M30" i="10"/>
  <c r="G30" i="10"/>
  <c r="I36" i="10" l="1"/>
  <c r="K36" i="10" s="1"/>
  <c r="M36" i="10" s="1"/>
  <c r="G27" i="10"/>
  <c r="M45" i="10"/>
  <c r="G36" i="10"/>
  <c r="M62" i="10" l="1"/>
  <c r="M63" i="10" s="1"/>
  <c r="M64" i="10" l="1"/>
</calcChain>
</file>

<file path=xl/sharedStrings.xml><?xml version="1.0" encoding="utf-8"?>
<sst xmlns="http://schemas.openxmlformats.org/spreadsheetml/2006/main" count="516" uniqueCount="242">
  <si>
    <t>Schlussanstrich</t>
  </si>
  <si>
    <t>Gesamt</t>
  </si>
  <si>
    <t xml:space="preserve"> </t>
  </si>
  <si>
    <t>mtr.</t>
  </si>
  <si>
    <t>Einheit</t>
  </si>
  <si>
    <t>VE</t>
  </si>
  <si>
    <t>VE/Palette</t>
  </si>
  <si>
    <t>kg</t>
  </si>
  <si>
    <t>kg/Sack</t>
  </si>
  <si>
    <t>kg/Eimer</t>
  </si>
  <si>
    <t>Liter / Eimer</t>
  </si>
  <si>
    <t>Liter</t>
  </si>
  <si>
    <t>ca. Verbrauch /qm</t>
  </si>
  <si>
    <t>0,30 - 0,40 kg/m² pro Anstrich</t>
  </si>
  <si>
    <t xml:space="preserve">2,40 kg/m² 
</t>
  </si>
  <si>
    <t xml:space="preserve">3,10 kg/m² </t>
  </si>
  <si>
    <t xml:space="preserve">4,30 kg/m² </t>
  </si>
  <si>
    <t xml:space="preserve">3,50 kg/m² 
</t>
  </si>
  <si>
    <t xml:space="preserve">2,40 kg/m² </t>
  </si>
  <si>
    <t xml:space="preserve">1,80 kg/m² 
</t>
  </si>
  <si>
    <t>2,70 kg/m²</t>
  </si>
  <si>
    <t>1,80 kg/m²</t>
  </si>
  <si>
    <t>2,40 kg/m²</t>
  </si>
  <si>
    <t>2,80 kg/m²</t>
  </si>
  <si>
    <t xml:space="preserve">0,17 - 0,20 l/m² pro Anstrich
</t>
  </si>
  <si>
    <t>0,20 - 0,25 l/m² pro Anstrich</t>
  </si>
  <si>
    <t xml:space="preserve">2,30 kg/m² </t>
  </si>
  <si>
    <t xml:space="preserve">2,80 kg/m² </t>
  </si>
  <si>
    <t>Zuschlag für Farbtonklasse C2   €/kg</t>
  </si>
  <si>
    <t>Zuschlag für Farbtonklasse C3   €/kg</t>
  </si>
  <si>
    <t>Zuschlag für Farbtonklasse C2   €/Liter</t>
  </si>
  <si>
    <t>Zuschlag für Farbtonklasse C3   €/Liter</t>
  </si>
  <si>
    <t>1,00 mtr, /m²</t>
  </si>
  <si>
    <t>Bruttopreis</t>
  </si>
  <si>
    <t>Rabatt</t>
  </si>
  <si>
    <t>Produkt</t>
  </si>
  <si>
    <t>Bestellmenge Eimer</t>
  </si>
  <si>
    <t>Farbtonzuschläge auf getönt (C1)</t>
  </si>
  <si>
    <t>Karton</t>
  </si>
  <si>
    <t xml:space="preserve">Verklebung auf monolithischen Untergründen ca. 6 - 7  kg/m²     Aufbringen in zwei Arbeitsgängen                         1. Auftrag ca. 3-4 kg/m²                                         2. Auftrag ca. 3-4 kg{m²                            Aufbringen in einem Arbeitsgang ca. 6 - 8 kg/m²  </t>
  </si>
  <si>
    <t>Typ</t>
  </si>
  <si>
    <t>Dicke</t>
  </si>
  <si>
    <t>Format</t>
  </si>
  <si>
    <t>Deckmaß</t>
  </si>
  <si>
    <t>Stück / Palette</t>
  </si>
  <si>
    <t>m²/Palette</t>
  </si>
  <si>
    <t>m³/Palette</t>
  </si>
  <si>
    <t>Preis / m²</t>
  </si>
  <si>
    <t>Preis / M³</t>
  </si>
  <si>
    <t>100*</t>
  </si>
  <si>
    <t>120*</t>
  </si>
  <si>
    <t>200*</t>
  </si>
  <si>
    <t>220*</t>
  </si>
  <si>
    <t>240*</t>
  </si>
  <si>
    <t>STEICO protect L dry  140 x 1.200 x 400 mm</t>
  </si>
  <si>
    <t>STEICO protect L dry  160 x 1.200 x 400 mm</t>
  </si>
  <si>
    <t>STEICO protect L dry  180 x 1.200 x 400 mm</t>
  </si>
  <si>
    <t>Platte m²</t>
  </si>
  <si>
    <r>
      <rPr>
        <b/>
        <sz val="11"/>
        <color theme="1"/>
        <rFont val="Arial"/>
        <family val="2"/>
      </rPr>
      <t>STEICO secure Base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 Farbton: naturweiß   25 kg/Sack</t>
    </r>
  </si>
  <si>
    <t>Plattentyp</t>
  </si>
  <si>
    <t>Armierungsgewebe</t>
  </si>
  <si>
    <t>STEICO secure Base   Farbton: naturweiß   25 kg/Sack</t>
  </si>
  <si>
    <t>VE [m²/Palette]</t>
  </si>
  <si>
    <t>VE [kg/Sack]</t>
  </si>
  <si>
    <t>VE [m/Rolle]</t>
  </si>
  <si>
    <t>VE [kg/Sack bzw. Eimer]</t>
  </si>
  <si>
    <t>VE [kg/Eimer]</t>
  </si>
  <si>
    <t>Bestellmenge Rollen</t>
  </si>
  <si>
    <t>Bestellmenge Sack</t>
  </si>
  <si>
    <t>Bestellmenge Paletten</t>
  </si>
  <si>
    <t>Putzfläche [m²]</t>
  </si>
  <si>
    <t>m²</t>
  </si>
  <si>
    <t>VE [l/Eimer]</t>
  </si>
  <si>
    <t>Bestellmenge m²</t>
  </si>
  <si>
    <t>Bestellmenge kg</t>
  </si>
  <si>
    <t>Bestellmenge mtr.</t>
  </si>
  <si>
    <t>Bestellmenge Liter</t>
  </si>
  <si>
    <t>Bestellmenge Sack / Eimer</t>
  </si>
  <si>
    <t>STEICO protect L dry  100 x 1.200 x 400 mm (keine Lagerware)</t>
  </si>
  <si>
    <t>STEICO protect L dry  120 x 1.200 x 400 mm (keine Lagerware)</t>
  </si>
  <si>
    <t>STEICO protect L dry  200 x 1.200 x 400 mm (keine Lagerware)</t>
  </si>
  <si>
    <t>STEICO protect L dry  220 x 1.200 x 400 mm (keine Lagerware)</t>
  </si>
  <si>
    <t>STEICO protect L dry  240 x 1.200 x 400 mm (keine Lagerware)</t>
  </si>
  <si>
    <t xml:space="preserve">AGB Hinweis: </t>
  </si>
  <si>
    <t>Putz und Zubehör</t>
  </si>
  <si>
    <t>Netto</t>
  </si>
  <si>
    <t>Gesamtpreis ohne Transport / Verpackung</t>
  </si>
  <si>
    <t>Abnahme halbe LKW (ca. 35 m³). Kleinere Mengen auf Anfrage</t>
  </si>
  <si>
    <t>Kalkulationshilfe*</t>
  </si>
  <si>
    <t>Brutto-Listenpreis</t>
  </si>
  <si>
    <t>Verbrauch [m²/m²]</t>
  </si>
  <si>
    <t>Verbrauch [m²]</t>
  </si>
  <si>
    <t>Verbrauch [kg/m²]</t>
  </si>
  <si>
    <t>Verbrauch [kg]</t>
  </si>
  <si>
    <t>Verbrauch [m/m²]</t>
  </si>
  <si>
    <t>Verbrauch [m]</t>
  </si>
  <si>
    <t>Verbrauch [l/m²]</t>
  </si>
  <si>
    <t>Verbrauch [l]</t>
  </si>
  <si>
    <t>gelbe Felder = Eingabefelder / Auswahlfelder</t>
  </si>
  <si>
    <t>Datum:</t>
  </si>
  <si>
    <t>Sachberbeiter:</t>
  </si>
  <si>
    <t>Tel. Nr:</t>
  </si>
  <si>
    <t>E-Mail:</t>
  </si>
  <si>
    <t>Transportkosten auf Anfrage</t>
  </si>
  <si>
    <t>für Silco und Color Fassadenfarbe</t>
  </si>
  <si>
    <t>Keine Auswahl</t>
  </si>
  <si>
    <t>Farbtonklassen</t>
  </si>
  <si>
    <t>C1</t>
  </si>
  <si>
    <t>C2</t>
  </si>
  <si>
    <t>C3</t>
  </si>
  <si>
    <t>Netto-Preis je Einheit</t>
  </si>
  <si>
    <t>ca. 3,00 kg/m²</t>
  </si>
  <si>
    <t>Rabatt STEICOprotect [%]</t>
  </si>
  <si>
    <t>Rabatt STEICOsecure [%]</t>
  </si>
  <si>
    <t>STEICO protect L dry  140 x 600 x 400 mm</t>
  </si>
  <si>
    <t>STEICO protect L dry  160 x 600 x 400 mm</t>
  </si>
  <si>
    <t>STEICO protect L dry  180 x 600 x 400 mm</t>
  </si>
  <si>
    <t>STEICO protect L dry  200 x 600 x 400 mm</t>
  </si>
  <si>
    <t>Palette</t>
  </si>
  <si>
    <t>Sack/Eimer</t>
  </si>
  <si>
    <t xml:space="preserve">* Dieses Tool soll Ihnen eine Hilfestellung bei der Ermittlung des voraussichtlichen Materialbedarfs geben. Alle Angaben / Berechnungen ohne Gewähr.
</t>
  </si>
  <si>
    <t>Befestigungsmittel</t>
  </si>
  <si>
    <t>Bestellmenge Karton</t>
  </si>
  <si>
    <t>Fläche [m²]</t>
  </si>
  <si>
    <t>Menge [m²]</t>
  </si>
  <si>
    <t>VE [Stk/Karton]</t>
  </si>
  <si>
    <t>Verbrauch [Stk/m²]</t>
  </si>
  <si>
    <t>Verbrauch [Stk]</t>
  </si>
  <si>
    <t>Bestellmenge Stk</t>
  </si>
  <si>
    <t>we</t>
  </si>
  <si>
    <t>we = -0,55</t>
  </si>
  <si>
    <t>we = -1,0</t>
  </si>
  <si>
    <t>we = -1,6</t>
  </si>
  <si>
    <t>Sonstige Hinweise:</t>
  </si>
  <si>
    <t>Es gelten ausschließlich die Verkaufs- und Lieferungsbedingungen der STEICO SE</t>
  </si>
  <si>
    <t>Rücknahme von Putz, Farben und Zubehör nicht möglich.
Zuschläge, Frachtkosten und Paletten nicht rabattfähig.
Bitte beachten Sie das Techn. Datenblatt, das Sicherheitsdatenblatt sowie die Verarbeitungshinweise zu den Produkten.</t>
  </si>
  <si>
    <t>7 kg/ 5 mm Stärke</t>
  </si>
  <si>
    <t>Fassadenfläche</t>
  </si>
  <si>
    <r>
      <t>Winddruck w</t>
    </r>
    <r>
      <rPr>
        <b/>
        <vertAlign val="subscript"/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[kN/m²] **</t>
    </r>
  </si>
  <si>
    <t>Putzfläche Sockel [m²]</t>
  </si>
  <si>
    <t>Putzfläche Fassade [m²]</t>
  </si>
  <si>
    <t>für Render und Base Coat</t>
  </si>
  <si>
    <t>Sockelfläche</t>
  </si>
  <si>
    <t>gesetzl. MwSt.</t>
  </si>
  <si>
    <t>Armierungsmörtel</t>
  </si>
  <si>
    <t>Grundierung</t>
  </si>
  <si>
    <t>Oberputz</t>
  </si>
  <si>
    <t>Fassadenfarbe</t>
  </si>
  <si>
    <t>Farbtonzuschlag für Fassadenfarbe</t>
  </si>
  <si>
    <t>Farbtonzuschlag für Oberputz</t>
  </si>
  <si>
    <r>
      <rPr>
        <b/>
        <sz val="11"/>
        <color theme="1"/>
        <rFont val="Arial"/>
        <family val="2"/>
      </rPr>
      <t xml:space="preserve">STEICO secure Base Coat 
</t>
    </r>
    <r>
      <rPr>
        <b/>
        <sz val="11"/>
        <color theme="1"/>
        <rFont val="Arial"/>
        <family val="2"/>
      </rPr>
      <t>Farbton: weiß   25 kg/Eimer</t>
    </r>
  </si>
  <si>
    <r>
      <rPr>
        <b/>
        <sz val="11"/>
        <color theme="1"/>
        <rFont val="Arial"/>
        <family val="2"/>
      </rPr>
      <t xml:space="preserve">STEICO secure Base Coat 
</t>
    </r>
    <r>
      <rPr>
        <b/>
        <sz val="11"/>
        <color theme="1"/>
        <rFont val="Arial"/>
        <family val="2"/>
      </rPr>
      <t>Farbton: getönt C1   25 kg/Eimer</t>
    </r>
  </si>
  <si>
    <t>STEICO secure Base Coat 
Farbton: weiß   25 kg/Eimer</t>
  </si>
  <si>
    <r>
      <rPr>
        <b/>
        <sz val="11"/>
        <color theme="1"/>
        <rFont val="Arial"/>
        <family val="2"/>
      </rPr>
      <t xml:space="preserve">STEICO secure Render S K1,5  </t>
    </r>
    <r>
      <rPr>
        <sz val="11"/>
        <color theme="1"/>
        <rFont val="Arial"/>
        <family val="2"/>
      </rPr>
      <t xml:space="preserve">Farbton: </t>
    </r>
    <r>
      <rPr>
        <b/>
        <sz val="11"/>
        <color theme="1"/>
        <rFont val="Arial"/>
        <family val="2"/>
      </rPr>
      <t>weiß  25 kg/Eimer</t>
    </r>
  </si>
  <si>
    <t>STEICO secure Render S K2,0  Farbton: weiß  25 kg/Eimer</t>
  </si>
  <si>
    <t>STEICO secure Render S K3,0  Farbton: weiß   25 kg/Eimer</t>
  </si>
  <si>
    <t>STEICO secure Render S K1,5  Farbton: getönt  C1 25 kg/Eimer</t>
  </si>
  <si>
    <r>
      <rPr>
        <b/>
        <sz val="11"/>
        <color theme="1"/>
        <rFont val="Arial"/>
        <family val="2"/>
      </rPr>
      <t>STEICO secure Render S K2</t>
    </r>
    <r>
      <rPr>
        <sz val="11"/>
        <color theme="1"/>
        <rFont val="Arial"/>
        <family val="2"/>
      </rPr>
      <t xml:space="preserve">,0  </t>
    </r>
    <r>
      <rPr>
        <b/>
        <sz val="11"/>
        <color theme="1"/>
        <rFont val="Arial"/>
        <family val="2"/>
      </rPr>
      <t>Farbton: getönt C1 25 kg/Eimer</t>
    </r>
  </si>
  <si>
    <t>STEICO secure Render S K3,0  Farbton: getönt  C1  25 kg/Eimer</t>
  </si>
  <si>
    <r>
      <rPr>
        <b/>
        <sz val="11"/>
        <color theme="1"/>
        <rFont val="Arial"/>
        <family val="2"/>
      </rPr>
      <t>STEICO secure Render S R</t>
    </r>
    <r>
      <rPr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,0  Farbton: weiß  25 kg/Eimer</t>
    </r>
  </si>
  <si>
    <t>STEICO secure Render S R3,0  Farbton: weiß  25 kg/Eimer</t>
  </si>
  <si>
    <r>
      <rPr>
        <b/>
        <sz val="11"/>
        <color theme="1"/>
        <rFont val="Arial"/>
        <family val="2"/>
      </rPr>
      <t xml:space="preserve">STEICO secure Render M K1,5  </t>
    </r>
    <r>
      <rPr>
        <sz val="11"/>
        <color theme="1"/>
        <rFont val="Arial"/>
        <family val="2"/>
      </rPr>
      <t>Farbton: weiß  25 kg/Sack</t>
    </r>
  </si>
  <si>
    <t>STEICO secure Render M K2,0  Farbton: weiß  25 kg/Sack</t>
  </si>
  <si>
    <t>STEICO secure Render M K3,0  Farbton: weiß  25 kg/Sack</t>
  </si>
  <si>
    <t>STEICO secure Render M K1,5  Farbton: getönt C1  25 kg/Sack</t>
  </si>
  <si>
    <t>STEICO secure Render M K2,0  Farbton: getönt C1  25 kg/Sack</t>
  </si>
  <si>
    <t>STEICO secure Render M K3,0  Farbton: getönt C1  25 kg/Sack</t>
  </si>
  <si>
    <r>
      <rPr>
        <b/>
        <sz val="11"/>
        <color theme="1"/>
        <rFont val="Arial"/>
        <family val="2"/>
      </rPr>
      <t xml:space="preserve">STEICO secure Render M R1,5  </t>
    </r>
    <r>
      <rPr>
        <sz val="11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arbton: weiß  25 kg/Sack</t>
    </r>
  </si>
  <si>
    <t>STEICO secure Render M R2,0  Farbton: weiß  25 kg/Sack</t>
  </si>
  <si>
    <t>STEICO secure Render M R3,0  Farbton: weiß  25 kg/Sack</t>
  </si>
  <si>
    <t>STEICO secure Render M R1,5  Farbton: getönt C1  25 kg/Sack</t>
  </si>
  <si>
    <t>STEICO secure Render M R2,0  Farbton: getönt C1  25 kg/Sack</t>
  </si>
  <si>
    <t>STEICO secure Render M R3,0  Farbton: getönt C1  25 kg/Sack</t>
  </si>
  <si>
    <t>STEICO secure Render M MP 0,5  Farbton: weiß  25 kg/Sack</t>
  </si>
  <si>
    <r>
      <rPr>
        <b/>
        <sz val="11"/>
        <color theme="1"/>
        <rFont val="Arial"/>
        <family val="2"/>
      </rPr>
      <t xml:space="preserve">STEICO secure Render M MP 0,5  </t>
    </r>
    <r>
      <rPr>
        <sz val="11"/>
        <color theme="1"/>
        <rFont val="Arial"/>
        <family val="2"/>
      </rPr>
      <t>Farbton: getönt C1  25 kg/Sack</t>
    </r>
  </si>
  <si>
    <t>STEICO secure Render S R1,5  Farbton: weiß  25 kg/Eimer</t>
  </si>
  <si>
    <t>STEICO secure Render S R1,5  Farbton: getönt C1  25kg/Eimer</t>
  </si>
  <si>
    <t>STEICO secure Render S R2,0  Farbton: getönt C1  25 kg/Eimer</t>
  </si>
  <si>
    <t>STEICO secure Render S R3,0  Farbton: getönt C1  25 kg/Eimer</t>
  </si>
  <si>
    <t>STEICO secure Silco  Farbton: weiß  15 Liter/Eimer</t>
  </si>
  <si>
    <t>STEICO secure Silco  Farbton: getönt C1    15 Liter/Eimer</t>
  </si>
  <si>
    <t>STEICO secure Color  Farbton: weiß  15 Liter/Eimer</t>
  </si>
  <si>
    <t>STEICO secure Color  Farbton: getönt C1  15 Liter/Eimer</t>
  </si>
  <si>
    <t>Farbtonzuschlag für Grundierung</t>
  </si>
  <si>
    <r>
      <rPr>
        <b/>
        <sz val="11"/>
        <color theme="1"/>
        <rFont val="Arial"/>
        <family val="2"/>
      </rPr>
      <t xml:space="preserve">STEICO secure Mesh F   </t>
    </r>
    <r>
      <rPr>
        <sz val="11"/>
        <color theme="1"/>
        <rFont val="Arial"/>
        <family val="2"/>
      </rPr>
      <t>Maschenweite 4 x 4 mm</t>
    </r>
  </si>
  <si>
    <r>
      <rPr>
        <b/>
        <sz val="11"/>
        <color theme="1"/>
        <rFont val="Arial"/>
        <family val="2"/>
      </rPr>
      <t xml:space="preserve">STEICO secure Mesh G   </t>
    </r>
    <r>
      <rPr>
        <sz val="11"/>
        <color theme="1"/>
        <rFont val="Arial"/>
        <family val="2"/>
      </rPr>
      <t>Maschenweite 6 x 6 mm</t>
    </r>
  </si>
  <si>
    <t>STEICO secure Mesh F   Maschenweite 4 x 4 mm</t>
  </si>
  <si>
    <t>Oberputz-1</t>
  </si>
  <si>
    <t>Oberputz-2</t>
  </si>
  <si>
    <t>Oberputz 2 (nur Modellierputz)</t>
  </si>
  <si>
    <t>Sockel - Oberputz</t>
  </si>
  <si>
    <t>1,5 kg/ 5 mm Stärke</t>
  </si>
  <si>
    <t>Sockel - Armieren/Kleben</t>
  </si>
  <si>
    <t>STEICO secure Base Guard [O]  Farbton: grau  25 kg/Sack</t>
  </si>
  <si>
    <t>STEICO secure Base Guard [K/A]  Farbton: grau  25 kg/Sack</t>
  </si>
  <si>
    <r>
      <rPr>
        <b/>
        <sz val="36"/>
        <color rgb="FF5F5F5F"/>
        <rFont val="Arial"/>
        <family val="2"/>
      </rPr>
      <t>STEICO</t>
    </r>
    <r>
      <rPr>
        <b/>
        <i/>
        <sz val="36"/>
        <color rgb="FF7CB257"/>
        <rFont val="Arial"/>
        <family val="2"/>
      </rPr>
      <t>secure</t>
    </r>
    <r>
      <rPr>
        <b/>
        <sz val="36"/>
        <color rgb="FF7CB257"/>
        <rFont val="Arial"/>
        <family val="2"/>
      </rPr>
      <t xml:space="preserve"> </t>
    </r>
    <r>
      <rPr>
        <b/>
        <sz val="36"/>
        <color theme="1" tint="0.34998626667073579"/>
        <rFont val="Arial"/>
        <family val="2"/>
      </rPr>
      <t>Timber</t>
    </r>
  </si>
  <si>
    <t>WDVS für Außenwände in Holzbauart gem. AbZ Nr. Z-33.47-1581</t>
  </si>
  <si>
    <t>STEICOprotect H 40 x 1.325 x 600 mm 4-seitig Nut Feder</t>
  </si>
  <si>
    <t>STEICOprotect H 60 x 1.325 x 600 mm 4-seitig Nut Feder</t>
  </si>
  <si>
    <t>STEICOprotect M 80 x 1.325 x 600 mm 4-seitig Nut Feder</t>
  </si>
  <si>
    <t xml:space="preserve">STEICOprotect H 40 x 2.800 x 1.250 mm </t>
  </si>
  <si>
    <t xml:space="preserve">STEICOprotect H 60 x 2.800 x 1.250 mm </t>
  </si>
  <si>
    <t xml:space="preserve">STEICO protect H dry 40 x 1.325 x 600 mm 4-seitig Nut Feder </t>
  </si>
  <si>
    <t>STEICO protect H dry 60 x 1.325 x 600 mm 4-seitig Nut Feder</t>
  </si>
  <si>
    <t>STEICO protect M dry 60 x 1.325 x 600 mm 4-seitig Nut Feder</t>
  </si>
  <si>
    <t>STEICO protect M dry 80 x 1.325 x 600 mm 4-seitig Nut Feder</t>
  </si>
  <si>
    <t>STEICO protect M dry 100 x 1.325 x 600 mm 4-seitig Nut Feder</t>
  </si>
  <si>
    <t xml:space="preserve">STEICO protect M dry 120 x 1.325 x 600 mm 4-seitig Nut Feder </t>
  </si>
  <si>
    <t>STEICO protect M dry 140 x 1.325 x 600 mm 4-seitig Nut Feder</t>
  </si>
  <si>
    <t>STEICO protect M dry 160 x 1.325 x 600 mm 4-seitig Nut Feder</t>
  </si>
  <si>
    <t xml:space="preserve">STEICO protect M dry 180 x 1.325 x 600 mm 4-seitig Nut Feder (keine Lagerware) </t>
  </si>
  <si>
    <t>180*</t>
  </si>
  <si>
    <t>STEICO protect M dry 200 x 1.325 x 600 mm 4-seitig Nut Feder (keine Lagerware)</t>
  </si>
  <si>
    <t>STEICO protect H dry 40 x 2.800 x 1.250 mm (keine Lagerware)</t>
  </si>
  <si>
    <t>40*</t>
  </si>
  <si>
    <t>STEICO protect H dry 60 x 2.600 x 1.250 mm (keine Lagerware)</t>
  </si>
  <si>
    <t>60*</t>
  </si>
  <si>
    <t>STEICO protect H dry 60 x 2.800 x 1.250 mm (keine Lagerware)</t>
  </si>
  <si>
    <t>STEICO protect H dry 60 x 3.000 x 1.250 mm</t>
  </si>
  <si>
    <t>STEICO protect M dry 60 x 2.800 x 1.250 mm (keine Lagerware)</t>
  </si>
  <si>
    <t>STEICO protect M dry 80 x 2.800 x 1.250 mm (keine Lagerware)</t>
  </si>
  <si>
    <t>80*</t>
  </si>
  <si>
    <t>STEICO protect M dry 100 x 2.800 x 1.250 mm (keine Lagerware)</t>
  </si>
  <si>
    <t>STEICO protect M dry 120 x 2.800 x 1.250 mm (keine Lagerware)</t>
  </si>
  <si>
    <t>STEICO protect M dry 140 x 2.800 x 1.250 mm (keine Lagerware)</t>
  </si>
  <si>
    <t>140*</t>
  </si>
  <si>
    <t>STEICO protect M dry 160 x 2.800 x 1.250 mm (keine Lagerware)</t>
  </si>
  <si>
    <t>160*</t>
  </si>
  <si>
    <t>STEICOduo 60 x 1.880 x 600 mm 4-seitig Nut Feder</t>
  </si>
  <si>
    <t>STEICOduo 60 x 2.625 x 1.175 mm 4-seitig Nut Feder (keine Lagerware)</t>
  </si>
  <si>
    <t>STEICOduo dry 40 x 1.880 x 600 mm 4-seitig Nut Feder</t>
  </si>
  <si>
    <t>STEICOduo dry 40 x 2.550 x 600 mm 4-seitig Nut Feder</t>
  </si>
  <si>
    <t>STEICOduo dry 60 x 1.880 x 600 mm 4-seitig Nut Feder</t>
  </si>
  <si>
    <t>STEICOduo dry 60 x 2.550 x 600 mm 4-seitig Nut Feder</t>
  </si>
  <si>
    <t>STEICOprotect M 100 x 1.325 x 600 mm 4-seitig Nut Feder</t>
  </si>
  <si>
    <r>
      <t>** Rechnerische Anzahl der Dübel/ m² bei Anwendung des jeweiligen Dübelbildes aus Verarbeitungsanleitung bei Einhaltung der Mindestanzahl gem. Zulassung. Winddruck w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(Windsoglasten) nach DIN EN 1991-1-4. 
Einfamilienhäuser bis h=10m sind in den Windzonen 1 und 2 Winddruck- und Sogkräften von max. w</t>
    </r>
    <r>
      <rPr>
        <vertAlign val="subscript"/>
        <sz val="10"/>
        <color theme="1"/>
        <rFont val="Arial"/>
        <family val="2"/>
      </rPr>
      <t xml:space="preserve">e </t>
    </r>
    <r>
      <rPr>
        <sz val="10"/>
        <color theme="1"/>
        <rFont val="Arial"/>
        <family val="2"/>
      </rPr>
      <t xml:space="preserve">= 1,00 kN/m² ausgesetzt. Für die küstennahen Bereiche an Nord- und Ostsee sind Berechnungen durchzuführen, die von Sachverständigen bwz. Ingenieurbüros angeboten werden.
</t>
    </r>
  </si>
  <si>
    <t>STEICOprotect / STEICO protect dry / STEIOC duo / STEICOduo dry Holzfaser-Dämmplatten</t>
  </si>
  <si>
    <r>
      <rPr>
        <sz val="10"/>
        <color rgb="FFFF0000"/>
        <rFont val="Arial"/>
        <family val="2"/>
      </rPr>
      <t>Anlieferung auf kostenlosen Einweg-Paletten. Keine Rücknahme</t>
    </r>
    <r>
      <rPr>
        <sz val="10"/>
        <color theme="1"/>
        <rFont val="Arial"/>
        <family val="2"/>
      </rPr>
      <t xml:space="preserve">
</t>
    </r>
  </si>
  <si>
    <t>Lieferung:</t>
  </si>
  <si>
    <t>Stand: 09/2021</t>
  </si>
  <si>
    <t xml:space="preserve">Anlieferung auf Paletten - Berechnung je Palette 16,- €. Keine Rücknahme
</t>
  </si>
  <si>
    <t>ejotherm HFS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</si>
</sst>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-* #,##0.000\ _€_-;\-* #,##0.000\ _€_-;_-* &quot;-&quot;??\ _€_-;_-@_-"/>
    <numFmt numFmtId="167" formatCode="_-* #,##0.000\ _€_-;\-* #,##0.000\ _€_-;_-* &quot;-&quot;???\ _€_-;_-@_-"/>
    <numFmt numFmtId="168" formatCode="0.000"/>
    <numFmt numFmtId="169" formatCode="0\ &quot;m²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36"/>
      <color theme="1"/>
      <name val="Arial"/>
      <family val="2"/>
    </font>
    <font>
      <b/>
      <sz val="36"/>
      <color rgb="FF5F5F5F"/>
      <name val="Arial"/>
      <family val="2"/>
    </font>
    <font>
      <b/>
      <i/>
      <sz val="36"/>
      <color rgb="FF7CB257"/>
      <name val="Arial"/>
      <family val="2"/>
    </font>
    <font>
      <b/>
      <sz val="36"/>
      <color rgb="FF7CB257"/>
      <name val="Arial"/>
      <family val="2"/>
    </font>
    <font>
      <b/>
      <sz val="36"/>
      <color theme="1" tint="0.34998626667073579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CB257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8" borderId="0" applyNumberFormat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4" fillId="3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4" fontId="5" fillId="2" borderId="1" xfId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4" fontId="5" fillId="0" borderId="1" xfId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4" fontId="5" fillId="0" borderId="0" xfId="1" applyFont="1" applyBorder="1" applyAlignment="1">
      <alignment vertical="top" wrapText="1"/>
    </xf>
    <xf numFmtId="1" fontId="5" fillId="2" borderId="0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4" fontId="5" fillId="2" borderId="0" xfId="1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7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5" fontId="5" fillId="2" borderId="0" xfId="0" applyNumberFormat="1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8" fontId="0" fillId="0" borderId="1" xfId="0" applyNumberFormat="1" applyFill="1" applyBorder="1" applyAlignment="1">
      <alignment horizontal="center"/>
    </xf>
    <xf numFmtId="44" fontId="5" fillId="2" borderId="13" xfId="1" applyFont="1" applyFill="1" applyBorder="1" applyAlignment="1">
      <alignment vertical="top" wrapText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10" fontId="5" fillId="0" borderId="0" xfId="0" applyNumberFormat="1" applyFont="1" applyBorder="1" applyAlignment="1" applyProtection="1">
      <alignment horizontal="center" vertical="center"/>
      <protection hidden="1"/>
    </xf>
    <xf numFmtId="10" fontId="10" fillId="0" borderId="0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>
      <alignment vertical="top" wrapText="1"/>
    </xf>
    <xf numFmtId="0" fontId="9" fillId="5" borderId="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10" fontId="10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0" fontId="18" fillId="0" borderId="0" xfId="0" applyNumberFormat="1" applyFont="1" applyBorder="1" applyAlignment="1" applyProtection="1">
      <alignment horizontal="center" vertical="center"/>
      <protection hidden="1"/>
    </xf>
    <xf numFmtId="0" fontId="19" fillId="6" borderId="1" xfId="0" applyFont="1" applyFill="1" applyBorder="1" applyAlignment="1" applyProtection="1">
      <alignment horizontal="center" vertical="center" wrapText="1"/>
      <protection hidden="1"/>
    </xf>
    <xf numFmtId="0" fontId="19" fillId="7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6" borderId="1" xfId="0" applyFont="1" applyFill="1" applyBorder="1" applyAlignment="1" applyProtection="1">
      <alignment horizontal="center" vertical="center" wrapText="1"/>
      <protection hidden="1"/>
    </xf>
    <xf numFmtId="10" fontId="2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44" fontId="20" fillId="0" borderId="1" xfId="0" applyNumberFormat="1" applyFont="1" applyBorder="1" applyAlignment="1" applyProtection="1">
      <alignment horizontal="center" vertical="center"/>
      <protection hidden="1"/>
    </xf>
    <xf numFmtId="10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left" vertical="center"/>
      <protection hidden="1"/>
    </xf>
    <xf numFmtId="10" fontId="5" fillId="5" borderId="14" xfId="0" applyNumberFormat="1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44" fontId="4" fillId="5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vertical="top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44" fontId="5" fillId="0" borderId="5" xfId="0" applyNumberFormat="1" applyFont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left" vertical="center"/>
      <protection hidden="1"/>
    </xf>
    <xf numFmtId="10" fontId="5" fillId="6" borderId="15" xfId="0" applyNumberFormat="1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4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69" fontId="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10" fontId="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10" fontId="20" fillId="0" borderId="0" xfId="0" applyNumberFormat="1" applyFont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10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/>
    </xf>
    <xf numFmtId="0" fontId="20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wrapText="1"/>
      <protection hidden="1"/>
    </xf>
    <xf numFmtId="10" fontId="20" fillId="2" borderId="0" xfId="0" applyNumberFormat="1" applyFont="1" applyFill="1" applyBorder="1" applyAlignment="1" applyProtection="1">
      <alignment horizontal="left" wrapText="1"/>
      <protection hidden="1"/>
    </xf>
    <xf numFmtId="0" fontId="20" fillId="0" borderId="0" xfId="0" applyFont="1" applyBorder="1" applyAlignment="1" applyProtection="1">
      <alignment horizontal="left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9" fillId="6" borderId="21" xfId="0" applyFont="1" applyFill="1" applyBorder="1" applyAlignment="1" applyProtection="1">
      <alignment horizontal="center" vertical="center" wrapText="1"/>
      <protection hidden="1"/>
    </xf>
    <xf numFmtId="0" fontId="19" fillId="6" borderId="22" xfId="0" applyFont="1" applyFill="1" applyBorder="1" applyAlignment="1" applyProtection="1">
      <alignment horizontal="center" vertical="center" wrapText="1"/>
      <protection hidden="1"/>
    </xf>
    <xf numFmtId="0" fontId="20" fillId="4" borderId="21" xfId="0" applyFont="1" applyFill="1" applyBorder="1" applyAlignment="1" applyProtection="1">
      <alignment horizontal="center" vertical="center" wrapText="1"/>
      <protection locked="0" hidden="1"/>
    </xf>
    <xf numFmtId="44" fontId="2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4" fillId="0" borderId="1" xfId="0" applyFont="1" applyBorder="1" applyAlignment="1">
      <alignment vertical="top" wrapText="1"/>
    </xf>
    <xf numFmtId="0" fontId="20" fillId="4" borderId="23" xfId="0" applyFont="1" applyFill="1" applyBorder="1" applyAlignment="1" applyProtection="1">
      <alignment horizontal="center" vertical="center" wrapText="1"/>
      <protection locked="0"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44" fontId="20" fillId="0" borderId="24" xfId="0" applyNumberFormat="1" applyFont="1" applyBorder="1" applyAlignment="1" applyProtection="1">
      <alignment horizontal="center" vertical="center"/>
      <protection hidden="1"/>
    </xf>
    <xf numFmtId="10" fontId="20" fillId="0" borderId="24" xfId="0" applyNumberFormat="1" applyFont="1" applyFill="1" applyBorder="1" applyAlignment="1" applyProtection="1">
      <alignment horizontal="center" vertical="center"/>
      <protection hidden="1"/>
    </xf>
    <xf numFmtId="44" fontId="20" fillId="0" borderId="25" xfId="0" applyNumberFormat="1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2" fillId="0" borderId="0" xfId="0" applyFont="1" applyBorder="1" applyAlignment="1" applyProtection="1">
      <alignment horizontal="left"/>
    </xf>
    <xf numFmtId="0" fontId="0" fillId="0" borderId="1" xfId="0" applyBorder="1"/>
    <xf numFmtId="166" fontId="0" fillId="0" borderId="1" xfId="2" applyNumberFormat="1" applyFont="1" applyBorder="1" applyAlignment="1">
      <alignment horizontal="left" indent="1"/>
    </xf>
    <xf numFmtId="167" fontId="0" fillId="0" borderId="1" xfId="0" applyNumberFormat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2" fontId="4" fillId="4" borderId="5" xfId="0" applyNumberFormat="1" applyFont="1" applyFill="1" applyBorder="1" applyAlignment="1" applyProtection="1">
      <alignment horizontal="center" vertical="center"/>
      <protection locked="0" hidden="1"/>
    </xf>
    <xf numFmtId="2" fontId="0" fillId="0" borderId="1" xfId="0" applyNumberFormat="1" applyFill="1" applyBorder="1"/>
    <xf numFmtId="2" fontId="27" fillId="0" borderId="1" xfId="0" applyNumberFormat="1" applyFont="1" applyFill="1" applyBorder="1"/>
    <xf numFmtId="2" fontId="27" fillId="0" borderId="1" xfId="0" applyNumberFormat="1" applyFont="1" applyFill="1" applyBorder="1" applyAlignment="1">
      <alignment horizontal="right"/>
    </xf>
    <xf numFmtId="2" fontId="27" fillId="2" borderId="1" xfId="0" applyNumberFormat="1" applyFont="1" applyFill="1" applyBorder="1" applyAlignment="1">
      <alignment horizontal="right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5" fillId="4" borderId="6" xfId="0" applyNumberFormat="1" applyFont="1" applyFill="1" applyBorder="1" applyAlignment="1" applyProtection="1">
      <alignment horizontal="left" vertical="center"/>
      <protection locked="0" hidden="1"/>
    </xf>
    <xf numFmtId="14" fontId="5" fillId="4" borderId="8" xfId="0" applyNumberFormat="1" applyFont="1" applyFill="1" applyBorder="1" applyAlignment="1" applyProtection="1">
      <alignment horizontal="left" vertical="center"/>
      <protection locked="0" hidden="1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4" fillId="8" borderId="17" xfId="3" applyFont="1" applyBorder="1" applyAlignment="1" applyProtection="1">
      <alignment horizontal="center" vertical="center"/>
      <protection hidden="1"/>
    </xf>
    <xf numFmtId="0" fontId="24" fillId="8" borderId="14" xfId="3" applyFont="1" applyBorder="1" applyAlignment="1" applyProtection="1">
      <alignment horizontal="center" vertical="center"/>
      <protection hidden="1"/>
    </xf>
    <xf numFmtId="0" fontId="24" fillId="8" borderId="18" xfId="3" applyFont="1" applyBorder="1" applyAlignment="1" applyProtection="1">
      <alignment horizontal="center" vertical="center"/>
      <protection hidden="1"/>
    </xf>
  </cellXfs>
  <cellStyles count="4">
    <cellStyle name="Akzent1" xfId="3" builtinId="29"/>
    <cellStyle name="Komma" xfId="2" builtinId="3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777777"/>
      <color rgb="FF00CC00"/>
      <color rgb="FF5F5F5F"/>
      <color rgb="FF4D4D4D"/>
      <color rgb="FF969696"/>
      <color rgb="FF7CB257"/>
      <color rgb="FF7C57B2"/>
      <color rgb="FF339933"/>
      <color rgb="FF00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38100</xdr:rowOff>
    </xdr:from>
    <xdr:to>
      <xdr:col>0</xdr:col>
      <xdr:colOff>2924175</xdr:colOff>
      <xdr:row>75</xdr:row>
      <xdr:rowOff>95250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13025"/>
          <a:ext cx="4276725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409576</xdr:colOff>
      <xdr:row>0</xdr:row>
      <xdr:rowOff>129427</xdr:rowOff>
    </xdr:from>
    <xdr:to>
      <xdr:col>13</xdr:col>
      <xdr:colOff>247651</xdr:colOff>
      <xdr:row>1</xdr:row>
      <xdr:rowOff>662258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6476" y="129427"/>
          <a:ext cx="2981325" cy="1342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view="pageBreakPreview" topLeftCell="B22" zoomScaleNormal="40" zoomScaleSheetLayoutView="100" workbookViewId="0">
      <selection activeCell="J18" sqref="J18:J26"/>
    </sheetView>
  </sheetViews>
  <sheetFormatPr baseColWidth="10" defaultColWidth="20.7109375" defaultRowHeight="14.25" x14ac:dyDescent="0.25"/>
  <cols>
    <col min="1" max="1" width="42.28515625" style="11" customWidth="1"/>
    <col min="2" max="2" width="36.5703125" style="11" customWidth="1"/>
    <col min="3" max="3" width="5.140625" style="11" bestFit="1" customWidth="1"/>
    <col min="4" max="4" width="12.28515625" style="11" bestFit="1" customWidth="1"/>
    <col min="5" max="5" width="21.85546875" style="11" customWidth="1"/>
    <col min="6" max="6" width="5.140625" style="11" bestFit="1" customWidth="1"/>
    <col min="7" max="8" width="3" style="12" bestFit="1" customWidth="1"/>
    <col min="9" max="9" width="10.28515625" style="12" bestFit="1" customWidth="1"/>
    <col min="10" max="10" width="12.5703125" style="11" bestFit="1" customWidth="1"/>
    <col min="11" max="11" width="11.5703125" style="11" bestFit="1" customWidth="1"/>
    <col min="12" max="12" width="13.140625" style="11" customWidth="1"/>
    <col min="13" max="16384" width="20.7109375" style="11"/>
  </cols>
  <sheetData>
    <row r="1" spans="1:11" ht="21" x14ac:dyDescent="0.25">
      <c r="A1" s="36">
        <v>1</v>
      </c>
      <c r="B1" s="37">
        <v>2</v>
      </c>
      <c r="C1" s="36">
        <v>3</v>
      </c>
      <c r="D1" s="37">
        <v>4</v>
      </c>
      <c r="E1" s="36">
        <v>5</v>
      </c>
      <c r="F1" s="36">
        <v>6</v>
      </c>
      <c r="G1" s="37">
        <v>7</v>
      </c>
      <c r="H1" s="41">
        <v>8</v>
      </c>
      <c r="I1" s="37">
        <v>9</v>
      </c>
      <c r="J1" s="36">
        <v>10</v>
      </c>
    </row>
    <row r="2" spans="1:11" ht="20.25" x14ac:dyDescent="0.25">
      <c r="A2" s="139" t="s">
        <v>121</v>
      </c>
      <c r="C2" s="54"/>
      <c r="J2" s="6"/>
      <c r="K2" s="56"/>
    </row>
    <row r="3" spans="1:11" ht="15" x14ac:dyDescent="0.25">
      <c r="A3" s="4" t="s">
        <v>35</v>
      </c>
      <c r="B3" s="4" t="s">
        <v>12</v>
      </c>
      <c r="C3" s="55" t="s">
        <v>5</v>
      </c>
      <c r="D3" s="4" t="s">
        <v>4</v>
      </c>
      <c r="E3" s="4" t="s">
        <v>6</v>
      </c>
      <c r="F3" s="38"/>
      <c r="H3" s="6"/>
      <c r="I3" s="4" t="s">
        <v>118</v>
      </c>
      <c r="J3" s="4" t="s">
        <v>33</v>
      </c>
      <c r="K3" s="57"/>
    </row>
    <row r="4" spans="1:11" x14ac:dyDescent="0.25">
      <c r="A4" s="9" t="str">
        <f>CONCATENATE("ejotherm STR H ",K4)</f>
        <v>ejotherm STR H 80</v>
      </c>
      <c r="B4" s="7"/>
      <c r="C4" s="7">
        <v>100</v>
      </c>
      <c r="D4" s="7"/>
      <c r="E4" s="7">
        <v>100</v>
      </c>
      <c r="F4" s="18">
        <v>1</v>
      </c>
      <c r="H4" s="29"/>
      <c r="I4" s="8"/>
      <c r="J4" s="8">
        <v>61.81</v>
      </c>
      <c r="K4" s="56">
        <v>80</v>
      </c>
    </row>
    <row r="5" spans="1:11" s="5" customFormat="1" ht="15" x14ac:dyDescent="0.25">
      <c r="A5" s="9" t="str">
        <f t="shared" ref="A5:A17" si="0">CONCATENATE("ejotherm STR H ",K5)</f>
        <v>ejotherm STR H 100</v>
      </c>
      <c r="B5" s="7"/>
      <c r="C5" s="7">
        <v>100</v>
      </c>
      <c r="D5" s="7"/>
      <c r="E5" s="7">
        <v>100</v>
      </c>
      <c r="F5" s="18">
        <v>1</v>
      </c>
      <c r="G5" s="12"/>
      <c r="H5" s="29"/>
      <c r="I5" s="8"/>
      <c r="J5" s="8">
        <v>69.09</v>
      </c>
      <c r="K5" s="56">
        <v>100</v>
      </c>
    </row>
    <row r="6" spans="1:11" x14ac:dyDescent="0.25">
      <c r="A6" s="9" t="str">
        <f t="shared" si="0"/>
        <v>ejotherm STR H 120</v>
      </c>
      <c r="B6" s="7"/>
      <c r="C6" s="7">
        <v>100</v>
      </c>
      <c r="D6" s="7"/>
      <c r="E6" s="7">
        <v>100</v>
      </c>
      <c r="F6" s="18">
        <v>1</v>
      </c>
      <c r="H6" s="29"/>
      <c r="I6" s="8"/>
      <c r="J6" s="8">
        <v>77.41</v>
      </c>
      <c r="K6" s="56">
        <v>120</v>
      </c>
    </row>
    <row r="7" spans="1:11" x14ac:dyDescent="0.25">
      <c r="A7" s="9" t="str">
        <f t="shared" si="0"/>
        <v>ejotherm STR H 140</v>
      </c>
      <c r="B7" s="7"/>
      <c r="C7" s="7">
        <v>100</v>
      </c>
      <c r="D7" s="7"/>
      <c r="E7" s="7">
        <v>100</v>
      </c>
      <c r="F7" s="18">
        <v>1</v>
      </c>
      <c r="H7" s="29"/>
      <c r="I7" s="8"/>
      <c r="J7" s="8">
        <v>87.73</v>
      </c>
      <c r="K7" s="56">
        <v>140</v>
      </c>
    </row>
    <row r="8" spans="1:11" x14ac:dyDescent="0.25">
      <c r="A8" s="9" t="str">
        <f t="shared" si="0"/>
        <v>ejotherm STR H 160</v>
      </c>
      <c r="B8" s="7"/>
      <c r="C8" s="7">
        <v>100</v>
      </c>
      <c r="D8" s="7"/>
      <c r="E8" s="7">
        <v>100</v>
      </c>
      <c r="F8" s="18">
        <v>1</v>
      </c>
      <c r="H8" s="29"/>
      <c r="I8" s="8"/>
      <c r="J8" s="8">
        <v>99.09</v>
      </c>
      <c r="K8" s="56">
        <v>160</v>
      </c>
    </row>
    <row r="9" spans="1:11" x14ac:dyDescent="0.25">
      <c r="A9" s="9" t="str">
        <f t="shared" si="0"/>
        <v>ejotherm STR H 180</v>
      </c>
      <c r="B9" s="7"/>
      <c r="C9" s="7">
        <v>100</v>
      </c>
      <c r="D9" s="7"/>
      <c r="E9" s="7">
        <v>100</v>
      </c>
      <c r="F9" s="18">
        <v>1</v>
      </c>
      <c r="H9" s="29"/>
      <c r="I9" s="8"/>
      <c r="J9" s="8">
        <v>112.94</v>
      </c>
      <c r="K9" s="56">
        <v>180</v>
      </c>
    </row>
    <row r="10" spans="1:11" x14ac:dyDescent="0.25">
      <c r="A10" s="9" t="str">
        <f t="shared" si="0"/>
        <v>ejotherm STR H 200</v>
      </c>
      <c r="B10" s="7"/>
      <c r="C10" s="7">
        <v>100</v>
      </c>
      <c r="D10" s="7"/>
      <c r="E10" s="7">
        <v>100</v>
      </c>
      <c r="F10" s="18">
        <v>1</v>
      </c>
      <c r="H10" s="29"/>
      <c r="I10" s="8"/>
      <c r="J10" s="8">
        <v>123.5</v>
      </c>
      <c r="K10" s="56">
        <v>200</v>
      </c>
    </row>
    <row r="11" spans="1:11" x14ac:dyDescent="0.25">
      <c r="A11" s="9" t="str">
        <f t="shared" si="0"/>
        <v>ejotherm STR H 220</v>
      </c>
      <c r="B11" s="7"/>
      <c r="C11" s="7">
        <v>100</v>
      </c>
      <c r="D11" s="7"/>
      <c r="E11" s="7">
        <v>100</v>
      </c>
      <c r="F11" s="18">
        <v>1</v>
      </c>
      <c r="H11" s="29"/>
      <c r="I11" s="8"/>
      <c r="J11" s="8">
        <v>139.31</v>
      </c>
      <c r="K11" s="56">
        <v>220</v>
      </c>
    </row>
    <row r="12" spans="1:11" x14ac:dyDescent="0.25">
      <c r="A12" s="9" t="str">
        <f t="shared" si="0"/>
        <v>ejotherm STR H 240</v>
      </c>
      <c r="B12" s="7"/>
      <c r="C12" s="7">
        <v>100</v>
      </c>
      <c r="D12" s="7"/>
      <c r="E12" s="7">
        <v>100</v>
      </c>
      <c r="F12" s="18">
        <v>1</v>
      </c>
      <c r="H12" s="29"/>
      <c r="I12" s="8"/>
      <c r="J12" s="8">
        <v>157.43</v>
      </c>
      <c r="K12" s="56">
        <v>240</v>
      </c>
    </row>
    <row r="13" spans="1:11" x14ac:dyDescent="0.25">
      <c r="A13" s="9" t="str">
        <f t="shared" si="0"/>
        <v>ejotherm STR H 260</v>
      </c>
      <c r="B13" s="7"/>
      <c r="C13" s="7">
        <v>100</v>
      </c>
      <c r="D13" s="7"/>
      <c r="E13" s="7">
        <v>100</v>
      </c>
      <c r="F13" s="18">
        <v>1</v>
      </c>
      <c r="H13" s="29"/>
      <c r="I13" s="8"/>
      <c r="J13" s="8">
        <v>172.41</v>
      </c>
      <c r="K13" s="56">
        <v>260</v>
      </c>
    </row>
    <row r="14" spans="1:11" x14ac:dyDescent="0.25">
      <c r="A14" s="9" t="str">
        <f t="shared" si="0"/>
        <v>ejotherm STR H 280</v>
      </c>
      <c r="B14" s="7"/>
      <c r="C14" s="7">
        <v>100</v>
      </c>
      <c r="D14" s="7"/>
      <c r="E14" s="7">
        <v>100</v>
      </c>
      <c r="F14" s="18">
        <v>1</v>
      </c>
      <c r="H14" s="29"/>
      <c r="I14" s="8"/>
      <c r="J14" s="8">
        <v>192.48</v>
      </c>
      <c r="K14" s="56">
        <v>280</v>
      </c>
    </row>
    <row r="15" spans="1:11" x14ac:dyDescent="0.25">
      <c r="A15" s="9" t="str">
        <f t="shared" si="0"/>
        <v>ejotherm STR H 300</v>
      </c>
      <c r="B15" s="7"/>
      <c r="C15" s="7">
        <v>100</v>
      </c>
      <c r="D15" s="7"/>
      <c r="E15" s="7">
        <v>100</v>
      </c>
      <c r="F15" s="18">
        <v>1</v>
      </c>
      <c r="H15" s="29"/>
      <c r="I15" s="8"/>
      <c r="J15" s="8">
        <v>213.09</v>
      </c>
      <c r="K15" s="56">
        <v>300</v>
      </c>
    </row>
    <row r="16" spans="1:11" s="5" customFormat="1" ht="15" x14ac:dyDescent="0.25">
      <c r="A16" s="9" t="str">
        <f t="shared" si="0"/>
        <v>ejotherm STR H 320</v>
      </c>
      <c r="B16" s="7"/>
      <c r="C16" s="7">
        <v>100</v>
      </c>
      <c r="D16" s="7"/>
      <c r="E16" s="7">
        <v>100</v>
      </c>
      <c r="F16" s="18">
        <v>1</v>
      </c>
      <c r="G16" s="12"/>
      <c r="H16" s="29"/>
      <c r="I16" s="8"/>
      <c r="J16" s="8">
        <v>224.35</v>
      </c>
      <c r="K16" s="56">
        <v>320</v>
      </c>
    </row>
    <row r="17" spans="1:11" s="5" customFormat="1" ht="15" x14ac:dyDescent="0.25">
      <c r="A17" s="9" t="str">
        <f t="shared" si="0"/>
        <v>ejotherm STR H 340</v>
      </c>
      <c r="B17" s="7"/>
      <c r="C17" s="7">
        <v>100</v>
      </c>
      <c r="D17" s="7"/>
      <c r="E17" s="7">
        <v>100</v>
      </c>
      <c r="F17" s="18">
        <v>1</v>
      </c>
      <c r="G17" s="12"/>
      <c r="H17" s="29"/>
      <c r="I17" s="8"/>
      <c r="J17" s="8">
        <v>243.63</v>
      </c>
      <c r="K17" s="56">
        <v>340</v>
      </c>
    </row>
    <row r="18" spans="1:11" x14ac:dyDescent="0.25">
      <c r="A18" s="9" t="str">
        <f>CONCATENATE("ejotherm HFS ",K18)</f>
        <v>ejotherm HFS 80</v>
      </c>
      <c r="B18" s="7"/>
      <c r="C18" s="9">
        <v>200</v>
      </c>
      <c r="D18" s="7"/>
      <c r="E18" s="9">
        <v>200</v>
      </c>
      <c r="F18" s="18">
        <v>1</v>
      </c>
      <c r="H18" s="29"/>
      <c r="I18" s="8">
        <v>57.06</v>
      </c>
      <c r="J18" s="8">
        <f>I18*2</f>
        <v>114.12</v>
      </c>
      <c r="K18" s="56">
        <v>80</v>
      </c>
    </row>
    <row r="19" spans="1:11" s="5" customFormat="1" ht="15" x14ac:dyDescent="0.25">
      <c r="A19" s="9" t="str">
        <f t="shared" ref="A19:A26" si="1">CONCATENATE("ejotherm HFS ",K19)</f>
        <v>ejotherm HFS 100</v>
      </c>
      <c r="B19" s="7"/>
      <c r="C19" s="9">
        <v>200</v>
      </c>
      <c r="D19" s="7"/>
      <c r="E19" s="9">
        <v>200</v>
      </c>
      <c r="F19" s="18">
        <v>1</v>
      </c>
      <c r="G19" s="12"/>
      <c r="H19" s="29"/>
      <c r="I19" s="8">
        <v>63.78</v>
      </c>
      <c r="J19" s="8">
        <f t="shared" ref="J19:J26" si="2">I19*2</f>
        <v>127.56</v>
      </c>
      <c r="K19" s="56">
        <v>100</v>
      </c>
    </row>
    <row r="20" spans="1:11" x14ac:dyDescent="0.25">
      <c r="A20" s="9" t="str">
        <f t="shared" si="1"/>
        <v>ejotherm HFS 120</v>
      </c>
      <c r="B20" s="7"/>
      <c r="C20" s="9">
        <v>200</v>
      </c>
      <c r="D20" s="7"/>
      <c r="E20" s="9">
        <v>200</v>
      </c>
      <c r="F20" s="18">
        <v>1</v>
      </c>
      <c r="H20" s="29"/>
      <c r="I20" s="8">
        <v>71.44</v>
      </c>
      <c r="J20" s="8">
        <f t="shared" si="2"/>
        <v>142.88</v>
      </c>
      <c r="K20" s="56">
        <v>120</v>
      </c>
    </row>
    <row r="21" spans="1:11" x14ac:dyDescent="0.25">
      <c r="A21" s="9" t="str">
        <f t="shared" si="1"/>
        <v>ejotherm HFS 140</v>
      </c>
      <c r="B21" s="7"/>
      <c r="C21" s="9">
        <v>200</v>
      </c>
      <c r="D21" s="7"/>
      <c r="E21" s="9">
        <v>200</v>
      </c>
      <c r="F21" s="18">
        <v>1</v>
      </c>
      <c r="H21" s="29"/>
      <c r="I21" s="8">
        <v>80.98</v>
      </c>
      <c r="J21" s="8">
        <f t="shared" si="2"/>
        <v>161.96</v>
      </c>
      <c r="K21" s="56">
        <v>140</v>
      </c>
    </row>
    <row r="22" spans="1:11" x14ac:dyDescent="0.25">
      <c r="A22" s="9" t="str">
        <f t="shared" si="1"/>
        <v>ejotherm HFS 160</v>
      </c>
      <c r="B22" s="7"/>
      <c r="C22" s="9">
        <v>200</v>
      </c>
      <c r="D22" s="7"/>
      <c r="E22" s="9">
        <v>200</v>
      </c>
      <c r="F22" s="18">
        <v>1</v>
      </c>
      <c r="H22" s="29"/>
      <c r="I22" s="8">
        <v>91.46</v>
      </c>
      <c r="J22" s="8">
        <f t="shared" si="2"/>
        <v>182.92</v>
      </c>
      <c r="K22" s="56">
        <v>160</v>
      </c>
    </row>
    <row r="23" spans="1:11" x14ac:dyDescent="0.25">
      <c r="A23" s="9" t="str">
        <f t="shared" si="1"/>
        <v>ejotherm HFS 180</v>
      </c>
      <c r="B23" s="7"/>
      <c r="C23" s="9">
        <v>200</v>
      </c>
      <c r="D23" s="7"/>
      <c r="E23" s="9">
        <v>200</v>
      </c>
      <c r="F23" s="18">
        <v>1</v>
      </c>
      <c r="H23" s="29"/>
      <c r="I23" s="8">
        <v>104.23</v>
      </c>
      <c r="J23" s="8">
        <f t="shared" si="2"/>
        <v>208.46</v>
      </c>
      <c r="K23" s="56">
        <v>180</v>
      </c>
    </row>
    <row r="24" spans="1:11" x14ac:dyDescent="0.25">
      <c r="A24" s="9" t="str">
        <f t="shared" si="1"/>
        <v>ejotherm HFS 200</v>
      </c>
      <c r="B24" s="7"/>
      <c r="C24" s="9">
        <v>200</v>
      </c>
      <c r="D24" s="7"/>
      <c r="E24" s="9">
        <v>200</v>
      </c>
      <c r="F24" s="18">
        <v>1</v>
      </c>
      <c r="H24" s="29"/>
      <c r="I24" s="8">
        <v>114.01</v>
      </c>
      <c r="J24" s="8">
        <f t="shared" si="2"/>
        <v>228.02</v>
      </c>
      <c r="K24" s="56">
        <v>200</v>
      </c>
    </row>
    <row r="25" spans="1:11" x14ac:dyDescent="0.25">
      <c r="A25" s="9" t="str">
        <f t="shared" si="1"/>
        <v>ejotherm HFS 220</v>
      </c>
      <c r="B25" s="7"/>
      <c r="C25" s="9">
        <v>200</v>
      </c>
      <c r="D25" s="7"/>
      <c r="E25" s="9">
        <v>200</v>
      </c>
      <c r="F25" s="18">
        <v>1</v>
      </c>
      <c r="H25" s="29"/>
      <c r="I25" s="8">
        <v>128.55000000000001</v>
      </c>
      <c r="J25" s="8">
        <f t="shared" si="2"/>
        <v>257.10000000000002</v>
      </c>
      <c r="K25" s="56">
        <v>220</v>
      </c>
    </row>
    <row r="26" spans="1:11" x14ac:dyDescent="0.25">
      <c r="A26" s="9" t="str">
        <f t="shared" si="1"/>
        <v>ejotherm HFS 240</v>
      </c>
      <c r="B26" s="7"/>
      <c r="C26" s="9">
        <v>200</v>
      </c>
      <c r="D26" s="7"/>
      <c r="E26" s="9">
        <v>200</v>
      </c>
      <c r="F26" s="18">
        <v>1</v>
      </c>
      <c r="H26" s="29"/>
      <c r="I26" s="8">
        <v>156.47</v>
      </c>
      <c r="J26" s="8">
        <f t="shared" si="2"/>
        <v>312.94</v>
      </c>
      <c r="K26" s="56">
        <v>240</v>
      </c>
    </row>
    <row r="27" spans="1:11" x14ac:dyDescent="0.25">
      <c r="A27" s="9" t="s">
        <v>105</v>
      </c>
      <c r="B27" s="7"/>
      <c r="C27" s="7">
        <v>0</v>
      </c>
      <c r="D27" s="7"/>
      <c r="E27" s="7">
        <v>0</v>
      </c>
      <c r="F27" s="38">
        <v>0</v>
      </c>
      <c r="H27" s="29"/>
      <c r="I27" s="8">
        <v>0</v>
      </c>
      <c r="J27" s="10">
        <v>0</v>
      </c>
      <c r="K27" s="56"/>
    </row>
    <row r="28" spans="1:11" x14ac:dyDescent="0.25">
      <c r="B28" s="12"/>
      <c r="C28" s="12"/>
      <c r="D28" s="12"/>
      <c r="E28" s="12"/>
      <c r="F28" s="39"/>
      <c r="H28" s="29"/>
      <c r="J28" s="17"/>
      <c r="K28" s="56"/>
    </row>
    <row r="29" spans="1:11" ht="20.25" x14ac:dyDescent="0.25">
      <c r="A29" s="139" t="s">
        <v>144</v>
      </c>
      <c r="J29" s="6"/>
    </row>
    <row r="30" spans="1:11" ht="15" x14ac:dyDescent="0.25">
      <c r="A30" s="4" t="s">
        <v>35</v>
      </c>
      <c r="B30" s="4" t="s">
        <v>12</v>
      </c>
      <c r="C30" s="4" t="s">
        <v>5</v>
      </c>
      <c r="D30" s="4" t="s">
        <v>4</v>
      </c>
      <c r="E30" s="4" t="s">
        <v>6</v>
      </c>
      <c r="F30" s="38"/>
      <c r="H30" s="6"/>
      <c r="I30" s="4" t="s">
        <v>118</v>
      </c>
      <c r="J30" s="4" t="s">
        <v>119</v>
      </c>
      <c r="K30" s="5"/>
    </row>
    <row r="31" spans="1:11" ht="99.75" x14ac:dyDescent="0.25">
      <c r="A31" s="9" t="s">
        <v>58</v>
      </c>
      <c r="B31" s="7" t="s">
        <v>39</v>
      </c>
      <c r="C31" s="7">
        <v>25</v>
      </c>
      <c r="D31" s="7" t="s">
        <v>8</v>
      </c>
      <c r="E31" s="7">
        <v>36</v>
      </c>
      <c r="F31" s="38">
        <v>7.5</v>
      </c>
      <c r="H31" s="29"/>
      <c r="I31" s="8">
        <v>1.28</v>
      </c>
      <c r="J31" s="10">
        <v>1.41</v>
      </c>
    </row>
    <row r="32" spans="1:11" x14ac:dyDescent="0.25">
      <c r="A32" s="9" t="s">
        <v>105</v>
      </c>
      <c r="B32" s="7"/>
      <c r="C32" s="7">
        <v>0</v>
      </c>
      <c r="D32" s="7"/>
      <c r="E32" s="7">
        <v>0</v>
      </c>
      <c r="F32" s="38">
        <v>0</v>
      </c>
      <c r="H32" s="29"/>
      <c r="I32" s="8">
        <v>0</v>
      </c>
      <c r="J32" s="10">
        <v>0</v>
      </c>
    </row>
    <row r="33" spans="1:11" x14ac:dyDescent="0.25">
      <c r="B33" s="12"/>
      <c r="C33" s="12"/>
      <c r="D33" s="12"/>
      <c r="E33" s="12"/>
      <c r="F33" s="39"/>
      <c r="H33" s="29"/>
      <c r="I33" s="17"/>
      <c r="J33" s="14"/>
    </row>
    <row r="34" spans="1:11" ht="20.25" x14ac:dyDescent="0.25">
      <c r="A34" s="139" t="s">
        <v>60</v>
      </c>
      <c r="J34" s="6"/>
      <c r="K34" s="12"/>
    </row>
    <row r="35" spans="1:11" ht="15" x14ac:dyDescent="0.25">
      <c r="A35" s="4" t="s">
        <v>35</v>
      </c>
      <c r="B35" s="4" t="s">
        <v>12</v>
      </c>
      <c r="C35" s="4" t="s">
        <v>5</v>
      </c>
      <c r="D35" s="4" t="s">
        <v>4</v>
      </c>
      <c r="E35" s="13" t="s">
        <v>6</v>
      </c>
      <c r="F35" s="39"/>
      <c r="H35" s="6"/>
      <c r="I35" s="6"/>
      <c r="J35" s="4" t="s">
        <v>33</v>
      </c>
    </row>
    <row r="36" spans="1:11" ht="29.25" x14ac:dyDescent="0.25">
      <c r="A36" s="9" t="s">
        <v>184</v>
      </c>
      <c r="B36" s="9" t="s">
        <v>32</v>
      </c>
      <c r="C36" s="7">
        <v>50</v>
      </c>
      <c r="D36" s="7" t="s">
        <v>3</v>
      </c>
      <c r="E36" s="7">
        <v>33</v>
      </c>
      <c r="F36" s="18">
        <v>1</v>
      </c>
      <c r="H36" s="29"/>
      <c r="J36" s="10">
        <v>1.87</v>
      </c>
    </row>
    <row r="37" spans="1:11" ht="29.25" x14ac:dyDescent="0.25">
      <c r="A37" s="9" t="s">
        <v>185</v>
      </c>
      <c r="B37" s="9" t="s">
        <v>32</v>
      </c>
      <c r="C37" s="7">
        <v>50</v>
      </c>
      <c r="D37" s="7" t="s">
        <v>3</v>
      </c>
      <c r="E37" s="7">
        <v>33</v>
      </c>
      <c r="F37" s="18">
        <v>1</v>
      </c>
      <c r="H37" s="29"/>
      <c r="J37" s="10">
        <v>2.1800000000000002</v>
      </c>
    </row>
    <row r="38" spans="1:11" x14ac:dyDescent="0.25">
      <c r="A38" s="9" t="s">
        <v>105</v>
      </c>
      <c r="B38" s="7"/>
      <c r="C38" s="7">
        <v>0</v>
      </c>
      <c r="D38" s="7"/>
      <c r="E38" s="7">
        <v>0</v>
      </c>
      <c r="F38" s="38">
        <v>0</v>
      </c>
      <c r="H38" s="29"/>
      <c r="I38" s="8">
        <v>0</v>
      </c>
      <c r="J38" s="10">
        <v>0</v>
      </c>
    </row>
    <row r="39" spans="1:11" x14ac:dyDescent="0.25">
      <c r="C39" s="12"/>
      <c r="D39" s="12"/>
      <c r="E39" s="12"/>
      <c r="J39" s="14"/>
    </row>
    <row r="40" spans="1:11" ht="20.25" x14ac:dyDescent="0.25">
      <c r="A40" s="139" t="s">
        <v>145</v>
      </c>
    </row>
    <row r="41" spans="1:11" ht="15" x14ac:dyDescent="0.25">
      <c r="A41" s="4" t="s">
        <v>35</v>
      </c>
      <c r="B41" s="4" t="s">
        <v>12</v>
      </c>
      <c r="C41" s="4" t="s">
        <v>5</v>
      </c>
      <c r="D41" s="4" t="s">
        <v>4</v>
      </c>
      <c r="E41" s="4" t="s">
        <v>6</v>
      </c>
      <c r="F41" s="38"/>
      <c r="H41" s="6"/>
      <c r="I41" s="6"/>
      <c r="J41" s="4" t="s">
        <v>119</v>
      </c>
      <c r="K41" s="5"/>
    </row>
    <row r="42" spans="1:11" ht="30" x14ac:dyDescent="0.25">
      <c r="A42" s="129" t="s">
        <v>150</v>
      </c>
      <c r="B42" s="7" t="s">
        <v>13</v>
      </c>
      <c r="C42" s="7">
        <v>25</v>
      </c>
      <c r="D42" s="7" t="s">
        <v>9</v>
      </c>
      <c r="E42" s="7">
        <v>24</v>
      </c>
      <c r="F42" s="38">
        <v>0.4</v>
      </c>
      <c r="H42" s="29"/>
      <c r="I42" s="15"/>
      <c r="J42" s="10">
        <v>4.25</v>
      </c>
    </row>
    <row r="43" spans="1:11" ht="30" x14ac:dyDescent="0.25">
      <c r="A43" s="129" t="s">
        <v>151</v>
      </c>
      <c r="B43" s="7" t="s">
        <v>13</v>
      </c>
      <c r="C43" s="7">
        <v>25</v>
      </c>
      <c r="D43" s="7" t="s">
        <v>9</v>
      </c>
      <c r="E43" s="7">
        <v>24</v>
      </c>
      <c r="F43" s="38">
        <v>0.4</v>
      </c>
      <c r="H43" s="29"/>
      <c r="I43" s="15"/>
      <c r="J43" s="10">
        <v>4.8499999999999996</v>
      </c>
    </row>
    <row r="44" spans="1:11" x14ac:dyDescent="0.25">
      <c r="A44" s="9" t="s">
        <v>105</v>
      </c>
      <c r="B44" s="7"/>
      <c r="C44" s="7">
        <v>0</v>
      </c>
      <c r="D44" s="7"/>
      <c r="E44" s="7">
        <v>0</v>
      </c>
      <c r="F44" s="38">
        <v>0</v>
      </c>
      <c r="H44" s="29"/>
      <c r="I44" s="8">
        <v>0</v>
      </c>
      <c r="J44" s="10">
        <v>0</v>
      </c>
    </row>
    <row r="45" spans="1:11" s="12" customFormat="1" x14ac:dyDescent="0.25">
      <c r="A45" s="11"/>
      <c r="F45" s="11"/>
      <c r="H45" s="15"/>
      <c r="I45" s="15"/>
      <c r="J45" s="14"/>
      <c r="K45" s="11"/>
    </row>
    <row r="46" spans="1:11" s="12" customFormat="1" ht="20.25" x14ac:dyDescent="0.25">
      <c r="A46" s="139" t="s">
        <v>187</v>
      </c>
      <c r="B46" s="11"/>
      <c r="C46" s="11"/>
      <c r="D46" s="11"/>
      <c r="E46" s="11"/>
      <c r="F46" s="11"/>
      <c r="J46" s="11"/>
      <c r="K46" s="11"/>
    </row>
    <row r="47" spans="1:11" s="5" customFormat="1" ht="15" x14ac:dyDescent="0.25">
      <c r="A47" s="4" t="s">
        <v>35</v>
      </c>
      <c r="B47" s="4" t="s">
        <v>12</v>
      </c>
      <c r="C47" s="4" t="s">
        <v>5</v>
      </c>
      <c r="D47" s="4" t="s">
        <v>4</v>
      </c>
      <c r="E47" s="13" t="s">
        <v>6</v>
      </c>
      <c r="F47" s="38"/>
      <c r="G47" s="12"/>
      <c r="H47" s="6"/>
      <c r="I47" s="4" t="s">
        <v>118</v>
      </c>
      <c r="J47" s="4" t="s">
        <v>119</v>
      </c>
    </row>
    <row r="48" spans="1:11" ht="30" x14ac:dyDescent="0.25">
      <c r="A48" s="9" t="s">
        <v>153</v>
      </c>
      <c r="B48" s="16" t="s">
        <v>14</v>
      </c>
      <c r="C48" s="16">
        <v>25</v>
      </c>
      <c r="D48" s="7" t="s">
        <v>9</v>
      </c>
      <c r="E48" s="7">
        <v>24</v>
      </c>
      <c r="F48" s="38">
        <v>2.4</v>
      </c>
      <c r="H48" s="29"/>
      <c r="I48" s="8">
        <v>3.26</v>
      </c>
      <c r="J48" s="10">
        <v>3.59</v>
      </c>
    </row>
    <row r="49" spans="1:11" ht="30" x14ac:dyDescent="0.25">
      <c r="A49" s="129" t="s">
        <v>154</v>
      </c>
      <c r="B49" s="16" t="s">
        <v>15</v>
      </c>
      <c r="C49" s="16">
        <v>25</v>
      </c>
      <c r="D49" s="7" t="s">
        <v>9</v>
      </c>
      <c r="E49" s="7">
        <v>24</v>
      </c>
      <c r="F49" s="38">
        <v>3.1</v>
      </c>
      <c r="H49" s="29"/>
      <c r="I49" s="8">
        <v>3.26</v>
      </c>
      <c r="J49" s="10">
        <v>3.59</v>
      </c>
    </row>
    <row r="50" spans="1:11" ht="30" x14ac:dyDescent="0.25">
      <c r="A50" s="129" t="s">
        <v>155</v>
      </c>
      <c r="B50" s="16" t="s">
        <v>16</v>
      </c>
      <c r="C50" s="16">
        <v>25</v>
      </c>
      <c r="D50" s="7" t="s">
        <v>9</v>
      </c>
      <c r="E50" s="7">
        <v>24</v>
      </c>
      <c r="F50" s="38">
        <v>4.3</v>
      </c>
      <c r="H50" s="29"/>
      <c r="I50" s="8">
        <v>3.26</v>
      </c>
      <c r="J50" s="10">
        <v>3.59</v>
      </c>
    </row>
    <row r="51" spans="1:11" ht="30" x14ac:dyDescent="0.25">
      <c r="A51" s="129" t="s">
        <v>156</v>
      </c>
      <c r="B51" s="16" t="s">
        <v>14</v>
      </c>
      <c r="C51" s="16">
        <v>25</v>
      </c>
      <c r="D51" s="7" t="s">
        <v>9</v>
      </c>
      <c r="E51" s="7">
        <v>24</v>
      </c>
      <c r="F51" s="38">
        <v>2.4</v>
      </c>
      <c r="H51" s="29"/>
      <c r="I51" s="8">
        <v>4.03</v>
      </c>
      <c r="J51" s="10">
        <v>4.4400000000000004</v>
      </c>
    </row>
    <row r="52" spans="1:11" ht="30" x14ac:dyDescent="0.25">
      <c r="A52" s="9" t="s">
        <v>157</v>
      </c>
      <c r="B52" s="16" t="s">
        <v>15</v>
      </c>
      <c r="C52" s="16">
        <v>25</v>
      </c>
      <c r="D52" s="7" t="s">
        <v>9</v>
      </c>
      <c r="E52" s="7">
        <v>24</v>
      </c>
      <c r="F52" s="38">
        <v>3.1</v>
      </c>
      <c r="H52" s="29"/>
      <c r="I52" s="8">
        <v>4.03</v>
      </c>
      <c r="J52" s="10">
        <v>4.4400000000000004</v>
      </c>
    </row>
    <row r="53" spans="1:11" ht="30" x14ac:dyDescent="0.25">
      <c r="A53" s="129" t="s">
        <v>158</v>
      </c>
      <c r="B53" s="16" t="s">
        <v>16</v>
      </c>
      <c r="C53" s="16">
        <v>25</v>
      </c>
      <c r="D53" s="7" t="s">
        <v>9</v>
      </c>
      <c r="E53" s="7">
        <v>24</v>
      </c>
      <c r="F53" s="38">
        <v>4.3</v>
      </c>
      <c r="H53" s="29"/>
      <c r="I53" s="8">
        <v>4.03</v>
      </c>
      <c r="J53" s="10">
        <v>4.4400000000000004</v>
      </c>
    </row>
    <row r="54" spans="1:11" s="5" customFormat="1" ht="30" x14ac:dyDescent="0.25">
      <c r="A54" s="129" t="s">
        <v>175</v>
      </c>
      <c r="B54" s="16" t="s">
        <v>26</v>
      </c>
      <c r="C54" s="16">
        <v>25</v>
      </c>
      <c r="D54" s="7" t="s">
        <v>9</v>
      </c>
      <c r="E54" s="7">
        <v>24</v>
      </c>
      <c r="F54" s="38">
        <v>2.2999999999999998</v>
      </c>
      <c r="G54" s="12"/>
      <c r="H54" s="29"/>
      <c r="I54" s="8">
        <v>3.26</v>
      </c>
      <c r="J54" s="10">
        <v>3.59</v>
      </c>
      <c r="K54" s="11"/>
    </row>
    <row r="55" spans="1:11" ht="30" x14ac:dyDescent="0.25">
      <c r="A55" s="9" t="s">
        <v>159</v>
      </c>
      <c r="B55" s="16" t="s">
        <v>27</v>
      </c>
      <c r="C55" s="16">
        <v>25</v>
      </c>
      <c r="D55" s="7" t="s">
        <v>9</v>
      </c>
      <c r="E55" s="7">
        <v>24</v>
      </c>
      <c r="F55" s="38">
        <v>2.8</v>
      </c>
      <c r="H55" s="29"/>
      <c r="I55" s="8">
        <v>3.26</v>
      </c>
      <c r="J55" s="10">
        <v>3.59</v>
      </c>
    </row>
    <row r="56" spans="1:11" ht="30" x14ac:dyDescent="0.25">
      <c r="A56" s="129" t="s">
        <v>160</v>
      </c>
      <c r="B56" s="16" t="s">
        <v>17</v>
      </c>
      <c r="C56" s="16">
        <v>25</v>
      </c>
      <c r="D56" s="7" t="s">
        <v>9</v>
      </c>
      <c r="E56" s="7">
        <v>24</v>
      </c>
      <c r="F56" s="38">
        <v>3.5</v>
      </c>
      <c r="H56" s="29"/>
      <c r="I56" s="8">
        <v>3.26</v>
      </c>
      <c r="J56" s="10">
        <v>3.59</v>
      </c>
    </row>
    <row r="57" spans="1:11" ht="30" x14ac:dyDescent="0.25">
      <c r="A57" s="129" t="s">
        <v>176</v>
      </c>
      <c r="B57" s="16" t="s">
        <v>26</v>
      </c>
      <c r="C57" s="16">
        <v>25</v>
      </c>
      <c r="D57" s="7" t="s">
        <v>9</v>
      </c>
      <c r="E57" s="7">
        <v>24</v>
      </c>
      <c r="F57" s="38">
        <v>2.2999999999999998</v>
      </c>
      <c r="H57" s="29"/>
      <c r="I57" s="8">
        <v>4.03</v>
      </c>
      <c r="J57" s="10">
        <v>4.4400000000000004</v>
      </c>
    </row>
    <row r="58" spans="1:11" ht="30" x14ac:dyDescent="0.25">
      <c r="A58" s="129" t="s">
        <v>177</v>
      </c>
      <c r="B58" s="16" t="s">
        <v>27</v>
      </c>
      <c r="C58" s="16">
        <v>25</v>
      </c>
      <c r="D58" s="7" t="s">
        <v>9</v>
      </c>
      <c r="E58" s="7">
        <v>24</v>
      </c>
      <c r="F58" s="38">
        <v>2.8</v>
      </c>
      <c r="H58" s="29"/>
      <c r="I58" s="8">
        <v>4.03</v>
      </c>
      <c r="J58" s="10">
        <v>4.4400000000000004</v>
      </c>
    </row>
    <row r="59" spans="1:11" ht="30" x14ac:dyDescent="0.25">
      <c r="A59" s="129" t="s">
        <v>178</v>
      </c>
      <c r="B59" s="16" t="s">
        <v>17</v>
      </c>
      <c r="C59" s="16">
        <v>25</v>
      </c>
      <c r="D59" s="7" t="s">
        <v>9</v>
      </c>
      <c r="E59" s="7">
        <v>24</v>
      </c>
      <c r="F59" s="38">
        <v>3.5</v>
      </c>
      <c r="H59" s="29"/>
      <c r="I59" s="8">
        <v>4.03</v>
      </c>
      <c r="J59" s="10">
        <v>4.4400000000000004</v>
      </c>
    </row>
    <row r="60" spans="1:11" ht="29.25" x14ac:dyDescent="0.25">
      <c r="A60" s="9" t="s">
        <v>161</v>
      </c>
      <c r="B60" s="16" t="s">
        <v>19</v>
      </c>
      <c r="C60" s="16">
        <v>25</v>
      </c>
      <c r="D60" s="7" t="s">
        <v>8</v>
      </c>
      <c r="E60" s="7">
        <v>36</v>
      </c>
      <c r="F60" s="38">
        <v>1.8</v>
      </c>
      <c r="H60" s="29"/>
      <c r="I60" s="8">
        <v>1.78</v>
      </c>
      <c r="J60" s="10">
        <v>1.95</v>
      </c>
    </row>
    <row r="61" spans="1:11" ht="30" x14ac:dyDescent="0.25">
      <c r="A61" s="129" t="s">
        <v>162</v>
      </c>
      <c r="B61" s="7" t="s">
        <v>18</v>
      </c>
      <c r="C61" s="7">
        <v>25</v>
      </c>
      <c r="D61" s="7" t="s">
        <v>8</v>
      </c>
      <c r="E61" s="7">
        <v>36</v>
      </c>
      <c r="F61" s="38">
        <v>2.4</v>
      </c>
      <c r="H61" s="29"/>
      <c r="I61" s="8">
        <v>1.78</v>
      </c>
      <c r="J61" s="10">
        <v>1.95</v>
      </c>
    </row>
    <row r="62" spans="1:11" ht="30" x14ac:dyDescent="0.25">
      <c r="A62" s="129" t="s">
        <v>163</v>
      </c>
      <c r="B62" s="7" t="s">
        <v>20</v>
      </c>
      <c r="C62" s="7">
        <v>25</v>
      </c>
      <c r="D62" s="7" t="s">
        <v>8</v>
      </c>
      <c r="E62" s="7">
        <v>36</v>
      </c>
      <c r="F62" s="38">
        <v>2.7</v>
      </c>
      <c r="H62" s="29"/>
      <c r="I62" s="8">
        <v>1.78</v>
      </c>
      <c r="J62" s="10">
        <v>1.95</v>
      </c>
    </row>
    <row r="63" spans="1:11" ht="30" x14ac:dyDescent="0.25">
      <c r="A63" s="129" t="s">
        <v>164</v>
      </c>
      <c r="B63" s="7" t="s">
        <v>19</v>
      </c>
      <c r="C63" s="7">
        <v>25</v>
      </c>
      <c r="D63" s="7" t="s">
        <v>8</v>
      </c>
      <c r="E63" s="7">
        <v>36</v>
      </c>
      <c r="F63" s="38">
        <v>1.8</v>
      </c>
      <c r="H63" s="29"/>
      <c r="I63" s="8">
        <v>2.2599999999999998</v>
      </c>
      <c r="J63" s="10">
        <v>2.48</v>
      </c>
    </row>
    <row r="64" spans="1:11" ht="30" x14ac:dyDescent="0.25">
      <c r="A64" s="129" t="s">
        <v>165</v>
      </c>
      <c r="B64" s="7" t="s">
        <v>18</v>
      </c>
      <c r="C64" s="7">
        <v>25</v>
      </c>
      <c r="D64" s="7" t="s">
        <v>8</v>
      </c>
      <c r="E64" s="7">
        <v>36</v>
      </c>
      <c r="F64" s="38">
        <v>2.4</v>
      </c>
      <c r="H64" s="29"/>
      <c r="I64" s="8">
        <v>2.2599999999999998</v>
      </c>
      <c r="J64" s="10">
        <v>2.48</v>
      </c>
    </row>
    <row r="65" spans="1:11" ht="30" x14ac:dyDescent="0.25">
      <c r="A65" s="129" t="s">
        <v>166</v>
      </c>
      <c r="B65" s="7" t="s">
        <v>23</v>
      </c>
      <c r="C65" s="7">
        <v>25</v>
      </c>
      <c r="D65" s="7" t="s">
        <v>8</v>
      </c>
      <c r="E65" s="7">
        <v>36</v>
      </c>
      <c r="F65" s="38">
        <v>2.8</v>
      </c>
      <c r="H65" s="29"/>
      <c r="I65" s="8">
        <v>2.2599999999999998</v>
      </c>
      <c r="J65" s="10">
        <v>2.48</v>
      </c>
    </row>
    <row r="66" spans="1:11" ht="30" x14ac:dyDescent="0.25">
      <c r="A66" s="9" t="s">
        <v>167</v>
      </c>
      <c r="B66" s="7" t="s">
        <v>21</v>
      </c>
      <c r="C66" s="7">
        <v>25</v>
      </c>
      <c r="D66" s="7" t="s">
        <v>8</v>
      </c>
      <c r="E66" s="19">
        <v>36</v>
      </c>
      <c r="F66" s="38">
        <v>1.8</v>
      </c>
      <c r="H66" s="29"/>
      <c r="I66" s="8">
        <v>1.78</v>
      </c>
      <c r="J66" s="10">
        <v>1.95</v>
      </c>
    </row>
    <row r="67" spans="1:11" ht="30" x14ac:dyDescent="0.25">
      <c r="A67" s="129" t="s">
        <v>168</v>
      </c>
      <c r="B67" s="7" t="s">
        <v>22</v>
      </c>
      <c r="C67" s="7">
        <v>25</v>
      </c>
      <c r="D67" s="7" t="s">
        <v>8</v>
      </c>
      <c r="E67" s="19">
        <v>36</v>
      </c>
      <c r="F67" s="38">
        <v>2.4</v>
      </c>
      <c r="H67" s="29"/>
      <c r="I67" s="8">
        <v>1.78</v>
      </c>
      <c r="J67" s="10">
        <v>1.95</v>
      </c>
    </row>
    <row r="68" spans="1:11" ht="30" x14ac:dyDescent="0.25">
      <c r="A68" s="129" t="s">
        <v>169</v>
      </c>
      <c r="B68" s="7" t="s">
        <v>23</v>
      </c>
      <c r="C68" s="7">
        <v>25</v>
      </c>
      <c r="D68" s="7" t="s">
        <v>8</v>
      </c>
      <c r="E68" s="19">
        <v>36</v>
      </c>
      <c r="F68" s="38">
        <v>2.8</v>
      </c>
      <c r="H68" s="29"/>
      <c r="I68" s="8">
        <v>1.78</v>
      </c>
      <c r="J68" s="10">
        <v>1.95</v>
      </c>
    </row>
    <row r="69" spans="1:11" ht="30" x14ac:dyDescent="0.25">
      <c r="A69" s="129" t="s">
        <v>170</v>
      </c>
      <c r="B69" s="7" t="s">
        <v>21</v>
      </c>
      <c r="C69" s="7">
        <v>25</v>
      </c>
      <c r="D69" s="7" t="s">
        <v>8</v>
      </c>
      <c r="E69" s="19">
        <v>36</v>
      </c>
      <c r="F69" s="38">
        <v>1.8</v>
      </c>
      <c r="H69" s="29"/>
      <c r="I69" s="8">
        <v>2.2599999999999998</v>
      </c>
      <c r="J69" s="10">
        <v>2.48</v>
      </c>
    </row>
    <row r="70" spans="1:11" ht="30" x14ac:dyDescent="0.25">
      <c r="A70" s="129" t="s">
        <v>171</v>
      </c>
      <c r="B70" s="7" t="s">
        <v>22</v>
      </c>
      <c r="C70" s="7">
        <v>25</v>
      </c>
      <c r="D70" s="7" t="s">
        <v>8</v>
      </c>
      <c r="E70" s="19">
        <v>36</v>
      </c>
      <c r="F70" s="38">
        <v>2.4</v>
      </c>
      <c r="H70" s="29"/>
      <c r="I70" s="8">
        <v>2.2599999999999998</v>
      </c>
      <c r="J70" s="10">
        <v>2.48</v>
      </c>
    </row>
    <row r="71" spans="1:11" ht="30" x14ac:dyDescent="0.25">
      <c r="A71" s="129" t="s">
        <v>172</v>
      </c>
      <c r="B71" s="7" t="s">
        <v>23</v>
      </c>
      <c r="C71" s="7">
        <v>25</v>
      </c>
      <c r="D71" s="7" t="s">
        <v>8</v>
      </c>
      <c r="E71" s="7">
        <v>36</v>
      </c>
      <c r="F71" s="38">
        <v>2.8</v>
      </c>
      <c r="H71" s="29"/>
      <c r="I71" s="8">
        <v>2.2599999999999998</v>
      </c>
      <c r="J71" s="10">
        <v>2.48</v>
      </c>
    </row>
    <row r="72" spans="1:11" x14ac:dyDescent="0.25">
      <c r="A72" s="9" t="s">
        <v>105</v>
      </c>
      <c r="B72" s="7"/>
      <c r="C72" s="7">
        <v>0</v>
      </c>
      <c r="D72" s="7"/>
      <c r="E72" s="7">
        <v>0</v>
      </c>
      <c r="F72" s="38">
        <v>0</v>
      </c>
      <c r="H72" s="29"/>
      <c r="I72" s="8">
        <v>0</v>
      </c>
      <c r="J72" s="10">
        <v>0</v>
      </c>
    </row>
    <row r="73" spans="1:11" x14ac:dyDescent="0.25">
      <c r="B73" s="12"/>
      <c r="C73" s="12"/>
      <c r="D73" s="12"/>
      <c r="E73" s="12"/>
      <c r="F73" s="39"/>
      <c r="H73" s="29"/>
      <c r="I73" s="17"/>
      <c r="J73" s="14"/>
    </row>
    <row r="74" spans="1:11" s="12" customFormat="1" ht="20.25" x14ac:dyDescent="0.25">
      <c r="A74" s="139" t="s">
        <v>188</v>
      </c>
      <c r="B74" s="11"/>
      <c r="C74" s="11"/>
      <c r="D74" s="11"/>
      <c r="E74" s="11"/>
      <c r="F74" s="11"/>
      <c r="J74" s="11"/>
      <c r="K74" s="11"/>
    </row>
    <row r="75" spans="1:11" s="5" customFormat="1" ht="15" x14ac:dyDescent="0.25">
      <c r="A75" s="4" t="s">
        <v>35</v>
      </c>
      <c r="B75" s="4" t="s">
        <v>12</v>
      </c>
      <c r="C75" s="4" t="s">
        <v>5</v>
      </c>
      <c r="D75" s="4" t="s">
        <v>4</v>
      </c>
      <c r="E75" s="13" t="s">
        <v>6</v>
      </c>
      <c r="F75" s="38"/>
      <c r="G75" s="12"/>
      <c r="H75" s="6"/>
      <c r="I75" s="4" t="s">
        <v>118</v>
      </c>
      <c r="J75" s="4" t="s">
        <v>119</v>
      </c>
    </row>
    <row r="76" spans="1:11" ht="30" x14ac:dyDescent="0.25">
      <c r="A76" s="129" t="s">
        <v>173</v>
      </c>
      <c r="B76" s="7" t="s">
        <v>111</v>
      </c>
      <c r="C76" s="7">
        <v>25</v>
      </c>
      <c r="D76" s="7" t="s">
        <v>8</v>
      </c>
      <c r="E76" s="7">
        <v>36</v>
      </c>
      <c r="F76" s="38">
        <v>3</v>
      </c>
      <c r="H76" s="29"/>
      <c r="I76" s="8">
        <v>2.13</v>
      </c>
      <c r="J76" s="45">
        <v>2.34</v>
      </c>
    </row>
    <row r="77" spans="1:11" ht="29.25" x14ac:dyDescent="0.25">
      <c r="A77" s="9" t="s">
        <v>174</v>
      </c>
      <c r="B77" s="7" t="s">
        <v>111</v>
      </c>
      <c r="C77" s="7">
        <v>25</v>
      </c>
      <c r="D77" s="7" t="s">
        <v>8</v>
      </c>
      <c r="E77" s="7">
        <v>36</v>
      </c>
      <c r="F77" s="38">
        <v>3</v>
      </c>
      <c r="H77" s="29"/>
      <c r="I77" s="8">
        <v>2.68</v>
      </c>
      <c r="J77" s="8">
        <v>2.94</v>
      </c>
    </row>
    <row r="78" spans="1:11" x14ac:dyDescent="0.25">
      <c r="A78" s="9" t="s">
        <v>105</v>
      </c>
      <c r="B78" s="7"/>
      <c r="C78" s="7">
        <v>0</v>
      </c>
      <c r="D78" s="7"/>
      <c r="E78" s="7">
        <v>0</v>
      </c>
      <c r="F78" s="38">
        <v>0</v>
      </c>
      <c r="H78" s="29"/>
      <c r="I78" s="8">
        <v>0</v>
      </c>
      <c r="J78" s="10">
        <v>0</v>
      </c>
    </row>
    <row r="79" spans="1:11" x14ac:dyDescent="0.25">
      <c r="B79" s="12"/>
      <c r="C79" s="12"/>
      <c r="D79" s="12"/>
      <c r="E79" s="12"/>
      <c r="F79" s="39"/>
      <c r="H79" s="29"/>
      <c r="I79" s="17"/>
      <c r="J79" s="14"/>
    </row>
    <row r="80" spans="1:11" ht="23.25" customHeight="1" x14ac:dyDescent="0.25">
      <c r="A80" s="139" t="s">
        <v>192</v>
      </c>
      <c r="B80" s="138"/>
    </row>
    <row r="81" spans="1:11" ht="15" x14ac:dyDescent="0.25">
      <c r="A81" s="13" t="s">
        <v>35</v>
      </c>
      <c r="B81" s="13" t="s">
        <v>12</v>
      </c>
      <c r="C81" s="13" t="s">
        <v>5</v>
      </c>
      <c r="D81" s="13" t="s">
        <v>4</v>
      </c>
      <c r="E81" s="13" t="s">
        <v>6</v>
      </c>
      <c r="F81" s="40"/>
      <c r="H81" s="6"/>
      <c r="I81" s="6"/>
      <c r="J81" s="4" t="s">
        <v>119</v>
      </c>
    </row>
    <row r="82" spans="1:11" ht="30" x14ac:dyDescent="0.25">
      <c r="A82" s="129" t="s">
        <v>194</v>
      </c>
      <c r="B82" s="7" t="s">
        <v>136</v>
      </c>
      <c r="C82" s="16">
        <v>25</v>
      </c>
      <c r="D82" s="7" t="s">
        <v>8</v>
      </c>
      <c r="E82" s="7">
        <v>36</v>
      </c>
      <c r="F82" s="38">
        <v>7</v>
      </c>
      <c r="H82" s="29"/>
      <c r="I82" s="15"/>
      <c r="J82" s="10">
        <v>2.8</v>
      </c>
    </row>
    <row r="83" spans="1:11" x14ac:dyDescent="0.25">
      <c r="A83" s="9" t="s">
        <v>105</v>
      </c>
      <c r="B83" s="7"/>
      <c r="C83" s="7">
        <v>0</v>
      </c>
      <c r="D83" s="7"/>
      <c r="E83" s="7">
        <v>0</v>
      </c>
      <c r="F83" s="38">
        <v>0</v>
      </c>
      <c r="H83" s="29"/>
      <c r="I83" s="8">
        <v>0</v>
      </c>
      <c r="J83" s="10">
        <v>0</v>
      </c>
      <c r="K83" s="12"/>
    </row>
    <row r="84" spans="1:11" x14ac:dyDescent="0.25">
      <c r="B84" s="12"/>
      <c r="C84" s="12"/>
      <c r="D84" s="12"/>
      <c r="E84" s="12"/>
      <c r="F84" s="39"/>
      <c r="H84" s="29"/>
      <c r="I84" s="17"/>
      <c r="J84" s="14"/>
    </row>
    <row r="85" spans="1:11" ht="20.25" x14ac:dyDescent="0.25">
      <c r="A85" s="139" t="s">
        <v>190</v>
      </c>
      <c r="B85" s="139"/>
    </row>
    <row r="86" spans="1:11" ht="15" x14ac:dyDescent="0.25">
      <c r="A86" s="13" t="s">
        <v>35</v>
      </c>
      <c r="B86" s="13" t="s">
        <v>12</v>
      </c>
      <c r="C86" s="13" t="s">
        <v>5</v>
      </c>
      <c r="D86" s="13" t="s">
        <v>4</v>
      </c>
      <c r="E86" s="13" t="s">
        <v>6</v>
      </c>
      <c r="F86" s="40"/>
      <c r="H86" s="6"/>
      <c r="I86" s="6"/>
      <c r="J86" s="4" t="s">
        <v>119</v>
      </c>
    </row>
    <row r="87" spans="1:11" ht="30" x14ac:dyDescent="0.25">
      <c r="A87" s="129" t="s">
        <v>193</v>
      </c>
      <c r="B87" s="7" t="s">
        <v>191</v>
      </c>
      <c r="C87" s="16">
        <v>25</v>
      </c>
      <c r="D87" s="7" t="s">
        <v>8</v>
      </c>
      <c r="E87" s="7">
        <v>36</v>
      </c>
      <c r="F87" s="38">
        <v>1.5</v>
      </c>
      <c r="H87" s="29"/>
      <c r="I87" s="15"/>
      <c r="J87" s="10">
        <v>2.8</v>
      </c>
    </row>
    <row r="88" spans="1:11" x14ac:dyDescent="0.25">
      <c r="A88" s="9" t="s">
        <v>105</v>
      </c>
      <c r="B88" s="7"/>
      <c r="C88" s="7">
        <v>0</v>
      </c>
      <c r="D88" s="7"/>
      <c r="E88" s="7">
        <v>0</v>
      </c>
      <c r="F88" s="38">
        <v>0</v>
      </c>
      <c r="H88" s="29"/>
      <c r="I88" s="8">
        <v>0</v>
      </c>
      <c r="J88" s="10">
        <v>0</v>
      </c>
      <c r="K88" s="12"/>
    </row>
    <row r="89" spans="1:11" x14ac:dyDescent="0.25">
      <c r="B89" s="12"/>
      <c r="C89" s="12"/>
      <c r="D89" s="12"/>
      <c r="E89" s="12"/>
      <c r="F89" s="39"/>
      <c r="H89" s="29"/>
      <c r="I89" s="17"/>
      <c r="J89" s="14"/>
      <c r="K89" s="12"/>
    </row>
    <row r="90" spans="1:11" ht="20.25" x14ac:dyDescent="0.25">
      <c r="A90" s="139" t="s">
        <v>0</v>
      </c>
      <c r="B90" s="6"/>
      <c r="C90" s="6"/>
      <c r="D90" s="6"/>
      <c r="E90" s="6"/>
      <c r="F90" s="12"/>
      <c r="H90" s="6"/>
      <c r="I90" s="6"/>
      <c r="J90" s="6"/>
      <c r="K90" s="12"/>
    </row>
    <row r="91" spans="1:11" ht="15" x14ac:dyDescent="0.25">
      <c r="A91" s="4" t="s">
        <v>35</v>
      </c>
      <c r="B91" s="4" t="s">
        <v>12</v>
      </c>
      <c r="C91" s="4" t="s">
        <v>5</v>
      </c>
      <c r="D91" s="4" t="s">
        <v>4</v>
      </c>
      <c r="E91" s="4" t="s">
        <v>6</v>
      </c>
      <c r="F91" s="38"/>
      <c r="H91" s="6"/>
      <c r="I91" s="6"/>
      <c r="J91" s="4" t="s">
        <v>119</v>
      </c>
      <c r="K91" s="5"/>
    </row>
    <row r="92" spans="1:11" ht="30" x14ac:dyDescent="0.25">
      <c r="A92" s="129" t="s">
        <v>179</v>
      </c>
      <c r="B92" s="7" t="s">
        <v>24</v>
      </c>
      <c r="C92" s="7">
        <v>15</v>
      </c>
      <c r="D92" s="7" t="s">
        <v>10</v>
      </c>
      <c r="E92" s="7">
        <v>360</v>
      </c>
      <c r="F92" s="38">
        <v>0.4</v>
      </c>
      <c r="H92" s="29"/>
      <c r="I92" s="15"/>
      <c r="J92" s="10">
        <v>11.29</v>
      </c>
    </row>
    <row r="93" spans="1:11" ht="30" x14ac:dyDescent="0.25">
      <c r="A93" s="129" t="s">
        <v>180</v>
      </c>
      <c r="B93" s="7" t="s">
        <v>24</v>
      </c>
      <c r="C93" s="7">
        <v>15</v>
      </c>
      <c r="D93" s="7" t="s">
        <v>10</v>
      </c>
      <c r="E93" s="7">
        <v>360</v>
      </c>
      <c r="F93" s="38">
        <v>0.4</v>
      </c>
      <c r="H93" s="29"/>
      <c r="I93" s="15"/>
      <c r="J93" s="10">
        <v>12.52</v>
      </c>
    </row>
    <row r="94" spans="1:11" ht="30" x14ac:dyDescent="0.25">
      <c r="A94" s="129" t="s">
        <v>181</v>
      </c>
      <c r="B94" s="7" t="s">
        <v>25</v>
      </c>
      <c r="C94" s="7">
        <v>15</v>
      </c>
      <c r="D94" s="7" t="s">
        <v>10</v>
      </c>
      <c r="E94" s="7">
        <v>360</v>
      </c>
      <c r="F94" s="38">
        <v>0.5</v>
      </c>
      <c r="H94" s="29"/>
      <c r="I94" s="15"/>
      <c r="J94" s="10">
        <v>8.5</v>
      </c>
    </row>
    <row r="95" spans="1:11" ht="30" x14ac:dyDescent="0.25">
      <c r="A95" s="129" t="s">
        <v>182</v>
      </c>
      <c r="B95" s="7" t="s">
        <v>25</v>
      </c>
      <c r="C95" s="7">
        <v>15</v>
      </c>
      <c r="D95" s="7" t="s">
        <v>10</v>
      </c>
      <c r="E95" s="7">
        <v>360</v>
      </c>
      <c r="F95" s="38">
        <v>0.5</v>
      </c>
      <c r="H95" s="29"/>
      <c r="I95" s="15"/>
      <c r="J95" s="10">
        <v>10.95</v>
      </c>
    </row>
    <row r="96" spans="1:11" x14ac:dyDescent="0.25">
      <c r="A96" s="9" t="s">
        <v>105</v>
      </c>
      <c r="B96" s="7"/>
      <c r="C96" s="7">
        <v>0</v>
      </c>
      <c r="D96" s="7"/>
      <c r="E96" s="7">
        <v>0</v>
      </c>
      <c r="F96" s="38">
        <v>0</v>
      </c>
      <c r="H96" s="29"/>
      <c r="I96" s="8">
        <v>0</v>
      </c>
      <c r="J96" s="10">
        <v>0</v>
      </c>
    </row>
    <row r="97" spans="1:10" x14ac:dyDescent="0.25">
      <c r="B97" s="12"/>
      <c r="C97" s="12"/>
      <c r="D97" s="12"/>
      <c r="E97" s="12"/>
      <c r="F97" s="39"/>
      <c r="H97" s="29"/>
      <c r="I97" s="17"/>
      <c r="J97" s="14"/>
    </row>
    <row r="98" spans="1:10" ht="40.5" x14ac:dyDescent="0.25">
      <c r="A98" s="139" t="s">
        <v>37</v>
      </c>
    </row>
    <row r="99" spans="1:10" ht="15" x14ac:dyDescent="0.25">
      <c r="A99" s="4" t="s">
        <v>35</v>
      </c>
      <c r="B99" s="4" t="s">
        <v>12</v>
      </c>
      <c r="C99" s="4" t="s">
        <v>5</v>
      </c>
      <c r="D99" s="4" t="s">
        <v>4</v>
      </c>
      <c r="E99" s="13" t="s">
        <v>6</v>
      </c>
      <c r="F99" s="38"/>
      <c r="H99" s="6"/>
      <c r="I99" s="6"/>
      <c r="J99" s="4" t="s">
        <v>33</v>
      </c>
    </row>
    <row r="100" spans="1:10" ht="15" x14ac:dyDescent="0.25">
      <c r="A100" s="58" t="s">
        <v>141</v>
      </c>
      <c r="B100" s="59"/>
      <c r="C100" s="59"/>
      <c r="D100" s="59"/>
      <c r="E100" s="59"/>
      <c r="F100" s="59"/>
      <c r="G100" s="59"/>
      <c r="H100" s="59"/>
      <c r="I100" s="59"/>
      <c r="J100" s="60"/>
    </row>
    <row r="101" spans="1:10" x14ac:dyDescent="0.25">
      <c r="A101" s="7" t="s">
        <v>28</v>
      </c>
      <c r="B101" s="7"/>
      <c r="C101" s="7">
        <v>1</v>
      </c>
      <c r="D101" s="7" t="s">
        <v>7</v>
      </c>
      <c r="E101" s="9"/>
      <c r="F101" s="9"/>
      <c r="J101" s="10">
        <v>1</v>
      </c>
    </row>
    <row r="102" spans="1:10" x14ac:dyDescent="0.25">
      <c r="A102" s="7" t="s">
        <v>29</v>
      </c>
      <c r="B102" s="7"/>
      <c r="C102" s="7">
        <v>1</v>
      </c>
      <c r="D102" s="7" t="s">
        <v>7</v>
      </c>
      <c r="E102" s="9"/>
      <c r="F102" s="9"/>
      <c r="J102" s="10">
        <v>2</v>
      </c>
    </row>
    <row r="103" spans="1:10" x14ac:dyDescent="0.25">
      <c r="A103" s="9" t="s">
        <v>105</v>
      </c>
      <c r="B103" s="7"/>
      <c r="C103" s="7">
        <v>0</v>
      </c>
      <c r="D103" s="7"/>
      <c r="E103" s="7">
        <v>0</v>
      </c>
      <c r="F103" s="38">
        <v>0</v>
      </c>
      <c r="H103" s="29"/>
      <c r="I103" s="8">
        <v>0</v>
      </c>
      <c r="J103" s="10">
        <v>0</v>
      </c>
    </row>
    <row r="104" spans="1:10" s="63" customFormat="1" ht="18" x14ac:dyDescent="0.25"/>
    <row r="105" spans="1:10" s="63" customFormat="1" ht="18" x14ac:dyDescent="0.25">
      <c r="A105" s="58" t="s">
        <v>104</v>
      </c>
      <c r="B105" s="64"/>
      <c r="C105" s="64"/>
      <c r="D105" s="64"/>
      <c r="E105" s="64"/>
      <c r="F105" s="64"/>
      <c r="G105" s="64"/>
      <c r="H105" s="64"/>
      <c r="I105" s="64"/>
      <c r="J105" s="65"/>
    </row>
    <row r="106" spans="1:10" x14ac:dyDescent="0.25">
      <c r="A106" s="7" t="s">
        <v>30</v>
      </c>
      <c r="B106" s="7"/>
      <c r="C106" s="7">
        <v>1</v>
      </c>
      <c r="D106" s="7" t="s">
        <v>11</v>
      </c>
      <c r="E106" s="9"/>
      <c r="F106" s="9"/>
      <c r="J106" s="10">
        <v>2.5</v>
      </c>
    </row>
    <row r="107" spans="1:10" x14ac:dyDescent="0.25">
      <c r="A107" s="7" t="s">
        <v>31</v>
      </c>
      <c r="B107" s="7"/>
      <c r="C107" s="7">
        <v>1</v>
      </c>
      <c r="D107" s="7" t="s">
        <v>11</v>
      </c>
      <c r="E107" s="9"/>
      <c r="F107" s="9"/>
      <c r="J107" s="10">
        <v>5.25</v>
      </c>
    </row>
    <row r="108" spans="1:10" x14ac:dyDescent="0.25">
      <c r="A108" s="9" t="s">
        <v>105</v>
      </c>
      <c r="B108" s="7"/>
      <c r="C108" s="7">
        <v>0</v>
      </c>
      <c r="D108" s="7"/>
      <c r="E108" s="7">
        <v>0</v>
      </c>
      <c r="F108" s="38">
        <v>0</v>
      </c>
      <c r="H108" s="29"/>
      <c r="I108" s="8">
        <v>0</v>
      </c>
      <c r="J108" s="10">
        <v>0</v>
      </c>
    </row>
    <row r="110" spans="1:10" ht="15" x14ac:dyDescent="0.25">
      <c r="A110" s="11" t="s">
        <v>106</v>
      </c>
      <c r="B110" s="11" t="s">
        <v>107</v>
      </c>
      <c r="F110" s="51"/>
    </row>
    <row r="111" spans="1:10" ht="15" x14ac:dyDescent="0.25">
      <c r="B111" s="11" t="s">
        <v>108</v>
      </c>
      <c r="F111" s="51"/>
    </row>
    <row r="112" spans="1:10" ht="15" x14ac:dyDescent="0.25">
      <c r="B112" s="11" t="s">
        <v>109</v>
      </c>
      <c r="F112" s="51"/>
    </row>
    <row r="113" spans="6:6" ht="15" x14ac:dyDescent="0.25">
      <c r="F113" s="51"/>
    </row>
  </sheetData>
  <pageMargins left="0.70866141732283472" right="0.70866141732283472" top="0.47244094488188981" bottom="0.35433070866141736" header="0.31496062992125984" footer="0.31496062992125984"/>
  <pageSetup paperSize="8" scale="80" fitToHeight="0" orientation="portrait" r:id="rId1"/>
  <headerFooter>
    <oddFooter>&amp;L&amp;P von &amp;N&amp;R&amp;D
erstellt Christof Janz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opLeftCell="A4" zoomScaleNormal="100" workbookViewId="0">
      <selection activeCell="K49" sqref="K49"/>
    </sheetView>
  </sheetViews>
  <sheetFormatPr baseColWidth="10" defaultRowHeight="15" x14ac:dyDescent="0.25"/>
  <cols>
    <col min="1" max="1" width="72.85546875" bestFit="1" customWidth="1"/>
    <col min="2" max="6" width="6.5703125" bestFit="1" customWidth="1"/>
    <col min="7" max="7" width="9.140625" bestFit="1" customWidth="1"/>
    <col min="8" max="8" width="13.85546875" bestFit="1" customWidth="1"/>
    <col min="9" max="9" width="11.7109375" style="1" bestFit="1" customWidth="1"/>
    <col min="10" max="10" width="10.7109375" style="1" bestFit="1" customWidth="1"/>
    <col min="11" max="11" width="9.5703125" bestFit="1" customWidth="1"/>
    <col min="12" max="12" width="13" bestFit="1" customWidth="1"/>
    <col min="13" max="13" width="4" style="32" bestFit="1" customWidth="1"/>
    <col min="14" max="14" width="9.85546875" style="150" bestFit="1" customWidth="1"/>
    <col min="15" max="16" width="8.85546875" style="150" bestFit="1" customWidth="1"/>
    <col min="17" max="17" width="5.28515625" bestFit="1" customWidth="1"/>
  </cols>
  <sheetData>
    <row r="1" spans="1:17" x14ac:dyDescent="0.25">
      <c r="A1" s="30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148">
        <v>14</v>
      </c>
      <c r="O1" s="148">
        <v>15</v>
      </c>
      <c r="P1" s="148">
        <v>16</v>
      </c>
      <c r="Q1" s="30"/>
    </row>
    <row r="2" spans="1:17" x14ac:dyDescent="0.25">
      <c r="A2" s="20" t="s">
        <v>40</v>
      </c>
      <c r="B2" s="21" t="s">
        <v>41</v>
      </c>
      <c r="C2" s="162" t="s">
        <v>42</v>
      </c>
      <c r="D2" s="163"/>
      <c r="E2" s="164" t="s">
        <v>43</v>
      </c>
      <c r="F2" s="165"/>
      <c r="G2" s="21" t="s">
        <v>57</v>
      </c>
      <c r="H2" s="21" t="s">
        <v>44</v>
      </c>
      <c r="I2" s="20" t="s">
        <v>45</v>
      </c>
      <c r="J2" s="21" t="s">
        <v>46</v>
      </c>
      <c r="K2" s="21" t="s">
        <v>47</v>
      </c>
      <c r="L2" s="22" t="s">
        <v>48</v>
      </c>
      <c r="M2" s="33"/>
      <c r="N2" s="149" t="s">
        <v>130</v>
      </c>
      <c r="O2" s="149" t="s">
        <v>131</v>
      </c>
      <c r="P2" s="149" t="s">
        <v>132</v>
      </c>
      <c r="Q2" s="61" t="s">
        <v>129</v>
      </c>
    </row>
    <row r="3" spans="1:17" x14ac:dyDescent="0.25">
      <c r="A3" s="142" t="s">
        <v>197</v>
      </c>
      <c r="B3" s="140">
        <v>40</v>
      </c>
      <c r="C3" s="140">
        <v>1325</v>
      </c>
      <c r="D3" s="140">
        <v>600</v>
      </c>
      <c r="E3" s="140">
        <v>1300</v>
      </c>
      <c r="F3" s="140">
        <v>575</v>
      </c>
      <c r="G3" s="28">
        <f>D3*C3/1000000</f>
        <v>0.79500000000000004</v>
      </c>
      <c r="H3" s="140">
        <v>56</v>
      </c>
      <c r="I3" s="143">
        <f>H3*C3*D3/1000000</f>
        <v>44.52</v>
      </c>
      <c r="J3" s="144">
        <f t="shared" ref="J3:J8" si="0">I3*B3/1000</f>
        <v>1.7808000000000002</v>
      </c>
      <c r="K3" s="145">
        <v>16.11</v>
      </c>
      <c r="L3" s="33"/>
      <c r="N3" s="155">
        <v>8.35</v>
      </c>
      <c r="O3" s="155">
        <v>8.35</v>
      </c>
      <c r="P3" s="155">
        <v>9</v>
      </c>
      <c r="Q3" s="153">
        <v>-0.55000000000000004</v>
      </c>
    </row>
    <row r="4" spans="1:17" x14ac:dyDescent="0.25">
      <c r="A4" s="142" t="s">
        <v>198</v>
      </c>
      <c r="B4" s="140">
        <v>60</v>
      </c>
      <c r="C4" s="140">
        <v>1325</v>
      </c>
      <c r="D4" s="140">
        <v>600</v>
      </c>
      <c r="E4" s="140">
        <v>1300</v>
      </c>
      <c r="F4" s="140">
        <v>575</v>
      </c>
      <c r="G4" s="28">
        <f t="shared" ref="G4:G47" si="1">D4*C4/1000000</f>
        <v>0.79500000000000004</v>
      </c>
      <c r="H4" s="140">
        <v>38</v>
      </c>
      <c r="I4" s="143">
        <f t="shared" ref="I4:I47" si="2">H4*C4*D4/1000000</f>
        <v>30.21</v>
      </c>
      <c r="J4" s="144">
        <f t="shared" si="0"/>
        <v>1.8126000000000002</v>
      </c>
      <c r="K4" s="145">
        <v>24.17</v>
      </c>
      <c r="L4" s="33"/>
      <c r="N4" s="155">
        <v>8.35</v>
      </c>
      <c r="O4" s="155">
        <v>8.35</v>
      </c>
      <c r="P4" s="155">
        <v>9</v>
      </c>
      <c r="Q4" s="153">
        <v>-1</v>
      </c>
    </row>
    <row r="5" spans="1:17" x14ac:dyDescent="0.25">
      <c r="A5" s="142" t="s">
        <v>199</v>
      </c>
      <c r="B5" s="140">
        <v>80</v>
      </c>
      <c r="C5" s="140">
        <v>1325</v>
      </c>
      <c r="D5" s="140">
        <v>600</v>
      </c>
      <c r="E5" s="140">
        <v>1300</v>
      </c>
      <c r="F5" s="140">
        <v>575</v>
      </c>
      <c r="G5" s="28">
        <f t="shared" si="1"/>
        <v>0.79500000000000004</v>
      </c>
      <c r="H5" s="140">
        <v>28</v>
      </c>
      <c r="I5" s="143">
        <f t="shared" si="2"/>
        <v>22.26</v>
      </c>
      <c r="J5" s="144">
        <f t="shared" si="0"/>
        <v>1.7808000000000002</v>
      </c>
      <c r="K5" s="145">
        <v>30.57</v>
      </c>
      <c r="L5" s="33"/>
      <c r="N5" s="155">
        <v>8.35</v>
      </c>
      <c r="O5" s="155">
        <v>8.35</v>
      </c>
      <c r="P5" s="155">
        <v>9</v>
      </c>
      <c r="Q5" s="154">
        <v>-1.6</v>
      </c>
    </row>
    <row r="6" spans="1:17" x14ac:dyDescent="0.25">
      <c r="A6" s="142" t="s">
        <v>234</v>
      </c>
      <c r="B6" s="140">
        <v>100</v>
      </c>
      <c r="C6" s="140">
        <v>1325</v>
      </c>
      <c r="D6" s="140">
        <v>600</v>
      </c>
      <c r="E6" s="140">
        <v>1300</v>
      </c>
      <c r="F6" s="140">
        <v>575</v>
      </c>
      <c r="G6" s="28">
        <f t="shared" si="1"/>
        <v>0.79500000000000004</v>
      </c>
      <c r="H6" s="140">
        <v>22</v>
      </c>
      <c r="I6" s="143">
        <f t="shared" si="2"/>
        <v>17.489999999999998</v>
      </c>
      <c r="J6" s="144">
        <f t="shared" si="0"/>
        <v>1.7489999999999997</v>
      </c>
      <c r="K6" s="145">
        <v>37.33</v>
      </c>
      <c r="L6" s="33"/>
      <c r="N6" s="155">
        <v>8.35</v>
      </c>
      <c r="O6" s="155">
        <v>8.35</v>
      </c>
      <c r="P6" s="155">
        <v>9</v>
      </c>
      <c r="Q6" s="33"/>
    </row>
    <row r="7" spans="1:17" x14ac:dyDescent="0.25">
      <c r="A7" s="142" t="s">
        <v>200</v>
      </c>
      <c r="B7" s="140">
        <v>40</v>
      </c>
      <c r="C7" s="140">
        <v>2800</v>
      </c>
      <c r="D7" s="140">
        <v>1250</v>
      </c>
      <c r="E7" s="142"/>
      <c r="F7" s="142"/>
      <c r="G7" s="28">
        <f t="shared" si="1"/>
        <v>3.5</v>
      </c>
      <c r="H7" s="140">
        <v>28</v>
      </c>
      <c r="I7" s="143">
        <f t="shared" si="2"/>
        <v>98</v>
      </c>
      <c r="J7" s="144">
        <f t="shared" si="0"/>
        <v>3.92</v>
      </c>
      <c r="K7" s="146">
        <v>15.97</v>
      </c>
      <c r="L7" s="33"/>
      <c r="N7" s="155">
        <v>8.35</v>
      </c>
      <c r="O7" s="155">
        <v>8.35</v>
      </c>
      <c r="P7" s="155">
        <v>9</v>
      </c>
      <c r="Q7" s="33"/>
    </row>
    <row r="8" spans="1:17" x14ac:dyDescent="0.25">
      <c r="A8" s="142" t="s">
        <v>201</v>
      </c>
      <c r="B8" s="140">
        <v>60</v>
      </c>
      <c r="C8" s="140">
        <v>2800</v>
      </c>
      <c r="D8" s="140">
        <v>1250</v>
      </c>
      <c r="E8" s="142"/>
      <c r="F8" s="142"/>
      <c r="G8" s="28">
        <f t="shared" si="1"/>
        <v>3.5</v>
      </c>
      <c r="H8" s="140">
        <v>19</v>
      </c>
      <c r="I8" s="143">
        <f t="shared" si="2"/>
        <v>66.5</v>
      </c>
      <c r="J8" s="144">
        <f t="shared" si="0"/>
        <v>3.99</v>
      </c>
      <c r="K8" s="146">
        <v>23.84</v>
      </c>
      <c r="L8" s="33"/>
      <c r="N8" s="155">
        <v>8.35</v>
      </c>
      <c r="O8" s="155">
        <v>8.35</v>
      </c>
      <c r="P8" s="155">
        <v>9</v>
      </c>
      <c r="Q8" s="33"/>
    </row>
    <row r="9" spans="1:17" x14ac:dyDescent="0.25">
      <c r="A9" s="25" t="s">
        <v>202</v>
      </c>
      <c r="B9" s="23">
        <v>40</v>
      </c>
      <c r="C9" s="23">
        <v>1325</v>
      </c>
      <c r="D9" s="23">
        <v>600</v>
      </c>
      <c r="E9" s="23">
        <v>1300</v>
      </c>
      <c r="F9" s="23">
        <v>575</v>
      </c>
      <c r="G9" s="28">
        <f t="shared" si="1"/>
        <v>0.79500000000000004</v>
      </c>
      <c r="H9" s="23">
        <v>56</v>
      </c>
      <c r="I9" s="143">
        <f t="shared" si="2"/>
        <v>44.52</v>
      </c>
      <c r="J9" s="26">
        <f t="shared" ref="J9:J40" si="3">I9*L9/1000</f>
        <v>1.7808000000000002</v>
      </c>
      <c r="K9" s="145">
        <v>14.09</v>
      </c>
      <c r="L9" s="31">
        <v>40</v>
      </c>
      <c r="N9" s="155">
        <v>8.35</v>
      </c>
      <c r="O9" s="155">
        <v>8.35</v>
      </c>
      <c r="P9" s="155">
        <v>9</v>
      </c>
      <c r="Q9" s="33"/>
    </row>
    <row r="10" spans="1:17" x14ac:dyDescent="0.25">
      <c r="A10" s="25" t="s">
        <v>203</v>
      </c>
      <c r="B10" s="23">
        <v>60</v>
      </c>
      <c r="C10" s="23">
        <v>1325</v>
      </c>
      <c r="D10" s="23">
        <v>600</v>
      </c>
      <c r="E10" s="23">
        <v>1300</v>
      </c>
      <c r="F10" s="23">
        <v>575</v>
      </c>
      <c r="G10" s="28">
        <f t="shared" si="1"/>
        <v>0.79500000000000004</v>
      </c>
      <c r="H10" s="23">
        <v>38</v>
      </c>
      <c r="I10" s="143">
        <f t="shared" si="2"/>
        <v>30.21</v>
      </c>
      <c r="J10" s="26">
        <f t="shared" si="3"/>
        <v>1.8126000000000002</v>
      </c>
      <c r="K10" s="145">
        <v>21.12</v>
      </c>
      <c r="L10" s="31">
        <v>60</v>
      </c>
      <c r="N10" s="155">
        <v>8.35</v>
      </c>
      <c r="O10" s="155">
        <v>8.35</v>
      </c>
      <c r="P10" s="155">
        <v>9</v>
      </c>
      <c r="Q10" s="33"/>
    </row>
    <row r="11" spans="1:17" x14ac:dyDescent="0.25">
      <c r="A11" s="25" t="s">
        <v>204</v>
      </c>
      <c r="B11" s="23">
        <v>60</v>
      </c>
      <c r="C11" s="23">
        <v>1325</v>
      </c>
      <c r="D11" s="23">
        <v>600</v>
      </c>
      <c r="E11" s="23">
        <v>1300</v>
      </c>
      <c r="F11" s="23">
        <v>575</v>
      </c>
      <c r="G11" s="28">
        <f t="shared" si="1"/>
        <v>0.79500000000000004</v>
      </c>
      <c r="H11" s="23">
        <v>38</v>
      </c>
      <c r="I11" s="143">
        <f t="shared" si="2"/>
        <v>30.21</v>
      </c>
      <c r="J11" s="26">
        <f t="shared" si="3"/>
        <v>1.8126000000000002</v>
      </c>
      <c r="K11" s="145">
        <v>19.170000000000002</v>
      </c>
      <c r="L11" s="31">
        <v>60</v>
      </c>
      <c r="N11" s="155">
        <v>8.35</v>
      </c>
      <c r="O11" s="155">
        <v>8.35</v>
      </c>
      <c r="P11" s="155">
        <v>9</v>
      </c>
      <c r="Q11" s="33"/>
    </row>
    <row r="12" spans="1:17" x14ac:dyDescent="0.25">
      <c r="A12" s="25" t="s">
        <v>205</v>
      </c>
      <c r="B12" s="23">
        <v>80</v>
      </c>
      <c r="C12" s="23">
        <v>1325</v>
      </c>
      <c r="D12" s="23">
        <v>600</v>
      </c>
      <c r="E12" s="23">
        <v>1300</v>
      </c>
      <c r="F12" s="23">
        <v>575</v>
      </c>
      <c r="G12" s="28">
        <f t="shared" si="1"/>
        <v>0.79500000000000004</v>
      </c>
      <c r="H12" s="23">
        <v>28</v>
      </c>
      <c r="I12" s="143">
        <f t="shared" si="2"/>
        <v>22.26</v>
      </c>
      <c r="J12" s="26">
        <f t="shared" si="3"/>
        <v>1.7808000000000002</v>
      </c>
      <c r="K12" s="145">
        <v>25.56</v>
      </c>
      <c r="L12" s="31">
        <v>80</v>
      </c>
      <c r="N12" s="155">
        <v>8.35</v>
      </c>
      <c r="O12" s="155">
        <v>8.35</v>
      </c>
      <c r="P12" s="155">
        <v>9</v>
      </c>
      <c r="Q12" s="33"/>
    </row>
    <row r="13" spans="1:17" x14ac:dyDescent="0.25">
      <c r="A13" s="25" t="s">
        <v>206</v>
      </c>
      <c r="B13" s="23">
        <v>100</v>
      </c>
      <c r="C13" s="23">
        <v>1325</v>
      </c>
      <c r="D13" s="23">
        <v>600</v>
      </c>
      <c r="E13" s="23">
        <v>1300</v>
      </c>
      <c r="F13" s="23">
        <v>575</v>
      </c>
      <c r="G13" s="28">
        <f t="shared" si="1"/>
        <v>0.79500000000000004</v>
      </c>
      <c r="H13" s="23">
        <v>22</v>
      </c>
      <c r="I13" s="143">
        <f t="shared" si="2"/>
        <v>17.489999999999998</v>
      </c>
      <c r="J13" s="26">
        <f t="shared" si="3"/>
        <v>1.7489999999999997</v>
      </c>
      <c r="K13" s="145">
        <v>31.03</v>
      </c>
      <c r="L13" s="31">
        <v>100</v>
      </c>
      <c r="N13" s="155">
        <v>8.35</v>
      </c>
      <c r="O13" s="155">
        <v>8.35</v>
      </c>
      <c r="P13" s="155">
        <v>9</v>
      </c>
      <c r="Q13" s="33"/>
    </row>
    <row r="14" spans="1:17" x14ac:dyDescent="0.25">
      <c r="A14" s="25" t="s">
        <v>207</v>
      </c>
      <c r="B14" s="23">
        <v>120</v>
      </c>
      <c r="C14" s="23">
        <v>1325</v>
      </c>
      <c r="D14" s="23">
        <v>600</v>
      </c>
      <c r="E14" s="23">
        <v>1300</v>
      </c>
      <c r="F14" s="23">
        <v>575</v>
      </c>
      <c r="G14" s="28">
        <f t="shared" si="1"/>
        <v>0.79500000000000004</v>
      </c>
      <c r="H14" s="23">
        <v>18</v>
      </c>
      <c r="I14" s="143">
        <f t="shared" si="2"/>
        <v>14.31</v>
      </c>
      <c r="J14" s="26">
        <f t="shared" si="3"/>
        <v>1.7172000000000001</v>
      </c>
      <c r="K14" s="145">
        <v>37.229999999999997</v>
      </c>
      <c r="L14" s="31">
        <v>120</v>
      </c>
      <c r="N14" s="155">
        <v>8.35</v>
      </c>
      <c r="O14" s="155">
        <v>8.35</v>
      </c>
      <c r="P14" s="155">
        <v>9</v>
      </c>
      <c r="Q14" s="33"/>
    </row>
    <row r="15" spans="1:17" x14ac:dyDescent="0.25">
      <c r="A15" s="25" t="s">
        <v>208</v>
      </c>
      <c r="B15" s="23">
        <v>140</v>
      </c>
      <c r="C15" s="23">
        <v>1325</v>
      </c>
      <c r="D15" s="23">
        <v>600</v>
      </c>
      <c r="E15" s="23">
        <v>1300</v>
      </c>
      <c r="F15" s="23">
        <v>575</v>
      </c>
      <c r="G15" s="28">
        <f t="shared" si="1"/>
        <v>0.79500000000000004</v>
      </c>
      <c r="H15" s="23">
        <v>16</v>
      </c>
      <c r="I15" s="143">
        <f>H15*C15*D15/1000000</f>
        <v>12.72</v>
      </c>
      <c r="J15" s="26">
        <f t="shared" si="3"/>
        <v>1.7808000000000002</v>
      </c>
      <c r="K15" s="145">
        <v>43.43</v>
      </c>
      <c r="L15" s="31">
        <v>140</v>
      </c>
      <c r="N15" s="155">
        <v>8.35</v>
      </c>
      <c r="O15" s="155">
        <v>8.35</v>
      </c>
      <c r="P15" s="155">
        <v>9</v>
      </c>
      <c r="Q15" s="33"/>
    </row>
    <row r="16" spans="1:17" x14ac:dyDescent="0.25">
      <c r="A16" s="25" t="s">
        <v>209</v>
      </c>
      <c r="B16" s="23">
        <v>160</v>
      </c>
      <c r="C16" s="23">
        <v>1325</v>
      </c>
      <c r="D16" s="23">
        <v>600</v>
      </c>
      <c r="E16" s="23">
        <v>1300</v>
      </c>
      <c r="F16" s="23">
        <v>575</v>
      </c>
      <c r="G16" s="28">
        <f t="shared" si="1"/>
        <v>0.79500000000000004</v>
      </c>
      <c r="H16" s="23">
        <v>14</v>
      </c>
      <c r="I16" s="143">
        <f t="shared" si="2"/>
        <v>11.13</v>
      </c>
      <c r="J16" s="26">
        <f t="shared" si="3"/>
        <v>1.7808000000000002</v>
      </c>
      <c r="K16" s="145">
        <v>49.64</v>
      </c>
      <c r="L16" s="31">
        <v>160</v>
      </c>
      <c r="N16" s="155">
        <v>8.35</v>
      </c>
      <c r="O16" s="155">
        <v>8.35</v>
      </c>
      <c r="P16" s="155">
        <v>9</v>
      </c>
      <c r="Q16" s="33"/>
    </row>
    <row r="17" spans="1:17" x14ac:dyDescent="0.25">
      <c r="A17" s="25" t="s">
        <v>210</v>
      </c>
      <c r="B17" s="23" t="s">
        <v>211</v>
      </c>
      <c r="C17" s="23">
        <v>1325</v>
      </c>
      <c r="D17" s="23">
        <v>600</v>
      </c>
      <c r="E17" s="23">
        <v>1300</v>
      </c>
      <c r="F17" s="23">
        <v>575</v>
      </c>
      <c r="G17" s="28">
        <f t="shared" si="1"/>
        <v>0.79500000000000004</v>
      </c>
      <c r="H17" s="23">
        <v>12</v>
      </c>
      <c r="I17" s="143">
        <f t="shared" si="2"/>
        <v>9.5399999999999991</v>
      </c>
      <c r="J17" s="26">
        <f t="shared" si="3"/>
        <v>1.7171999999999998</v>
      </c>
      <c r="K17" s="146">
        <v>55.84</v>
      </c>
      <c r="L17" s="31">
        <v>180</v>
      </c>
      <c r="N17" s="155">
        <v>8.35</v>
      </c>
      <c r="O17" s="155">
        <v>8.35</v>
      </c>
      <c r="P17" s="155">
        <v>9</v>
      </c>
      <c r="Q17" s="33"/>
    </row>
    <row r="18" spans="1:17" x14ac:dyDescent="0.25">
      <c r="A18" s="25" t="s">
        <v>212</v>
      </c>
      <c r="B18" s="23" t="s">
        <v>51</v>
      </c>
      <c r="C18" s="23">
        <v>1325</v>
      </c>
      <c r="D18" s="23">
        <v>600</v>
      </c>
      <c r="E18" s="23">
        <v>1300</v>
      </c>
      <c r="F18" s="23">
        <v>575</v>
      </c>
      <c r="G18" s="28">
        <f t="shared" si="1"/>
        <v>0.79500000000000004</v>
      </c>
      <c r="H18" s="23">
        <v>12</v>
      </c>
      <c r="I18" s="143">
        <f t="shared" si="2"/>
        <v>9.5399999999999991</v>
      </c>
      <c r="J18" s="26">
        <f t="shared" si="3"/>
        <v>1.9079999999999997</v>
      </c>
      <c r="K18" s="146">
        <v>62.05</v>
      </c>
      <c r="L18" s="31">
        <v>200</v>
      </c>
      <c r="N18" s="155">
        <v>8.35</v>
      </c>
      <c r="O18" s="155">
        <v>8.35</v>
      </c>
      <c r="P18" s="155">
        <v>9</v>
      </c>
      <c r="Q18" s="33"/>
    </row>
    <row r="19" spans="1:17" x14ac:dyDescent="0.25">
      <c r="A19" s="25" t="s">
        <v>213</v>
      </c>
      <c r="B19" s="23" t="s">
        <v>214</v>
      </c>
      <c r="C19" s="23">
        <v>2800</v>
      </c>
      <c r="D19" s="23">
        <v>1250</v>
      </c>
      <c r="E19" s="25"/>
      <c r="F19" s="25"/>
      <c r="G19" s="28">
        <f t="shared" si="1"/>
        <v>3.5</v>
      </c>
      <c r="H19" s="23">
        <v>28</v>
      </c>
      <c r="I19" s="143">
        <f t="shared" si="2"/>
        <v>98</v>
      </c>
      <c r="J19" s="26">
        <f t="shared" si="3"/>
        <v>3.92</v>
      </c>
      <c r="K19" s="146">
        <v>14.08</v>
      </c>
      <c r="L19" s="31">
        <v>40</v>
      </c>
      <c r="N19" s="155">
        <v>8.35</v>
      </c>
      <c r="O19" s="155">
        <v>8.35</v>
      </c>
      <c r="P19" s="155">
        <v>9</v>
      </c>
      <c r="Q19" s="33"/>
    </row>
    <row r="20" spans="1:17" x14ac:dyDescent="0.25">
      <c r="A20" s="25" t="s">
        <v>215</v>
      </c>
      <c r="B20" s="23" t="s">
        <v>216</v>
      </c>
      <c r="C20" s="23">
        <v>2600</v>
      </c>
      <c r="D20" s="23">
        <v>1250</v>
      </c>
      <c r="E20" s="25"/>
      <c r="F20" s="25"/>
      <c r="G20" s="28">
        <f t="shared" si="1"/>
        <v>3.25</v>
      </c>
      <c r="H20" s="23">
        <v>19</v>
      </c>
      <c r="I20" s="143">
        <f t="shared" si="2"/>
        <v>61.75</v>
      </c>
      <c r="J20" s="26">
        <f t="shared" si="3"/>
        <v>3.7050000000000001</v>
      </c>
      <c r="K20" s="146">
        <v>20.61</v>
      </c>
      <c r="L20" s="31">
        <v>60</v>
      </c>
      <c r="N20" s="155">
        <v>8.35</v>
      </c>
      <c r="O20" s="155">
        <v>8.35</v>
      </c>
      <c r="P20" s="155">
        <v>9</v>
      </c>
      <c r="Q20" s="33"/>
    </row>
    <row r="21" spans="1:17" x14ac:dyDescent="0.25">
      <c r="A21" s="25" t="s">
        <v>217</v>
      </c>
      <c r="B21" s="23" t="s">
        <v>216</v>
      </c>
      <c r="C21" s="23">
        <v>2800</v>
      </c>
      <c r="D21" s="23">
        <v>1250</v>
      </c>
      <c r="E21" s="25"/>
      <c r="F21" s="25"/>
      <c r="G21" s="28">
        <f t="shared" si="1"/>
        <v>3.5</v>
      </c>
      <c r="H21" s="23">
        <v>19</v>
      </c>
      <c r="I21" s="143">
        <f>H21*C21*D21/1000000</f>
        <v>66.5</v>
      </c>
      <c r="J21" s="26">
        <f t="shared" si="3"/>
        <v>3.99</v>
      </c>
      <c r="K21" s="146">
        <v>20.61</v>
      </c>
      <c r="L21" s="31">
        <v>60</v>
      </c>
      <c r="N21" s="155">
        <v>8.35</v>
      </c>
      <c r="O21" s="155">
        <v>8.35</v>
      </c>
      <c r="P21" s="155">
        <v>9</v>
      </c>
      <c r="Q21" s="33"/>
    </row>
    <row r="22" spans="1:17" x14ac:dyDescent="0.25">
      <c r="A22" s="25" t="s">
        <v>218</v>
      </c>
      <c r="B22" s="23" t="s">
        <v>216</v>
      </c>
      <c r="C22" s="23">
        <v>3000</v>
      </c>
      <c r="D22" s="23">
        <v>1250</v>
      </c>
      <c r="E22" s="25"/>
      <c r="F22" s="25"/>
      <c r="G22" s="28">
        <f t="shared" si="1"/>
        <v>3.75</v>
      </c>
      <c r="H22" s="23">
        <v>19</v>
      </c>
      <c r="I22" s="143">
        <f t="shared" si="2"/>
        <v>71.25</v>
      </c>
      <c r="J22" s="26">
        <f t="shared" si="3"/>
        <v>4.2750000000000004</v>
      </c>
      <c r="K22" s="146">
        <v>20.61</v>
      </c>
      <c r="L22" s="31">
        <v>60</v>
      </c>
      <c r="N22" s="155">
        <v>8.35</v>
      </c>
      <c r="O22" s="155">
        <v>8.35</v>
      </c>
      <c r="P22" s="155">
        <v>9</v>
      </c>
      <c r="Q22" s="33"/>
    </row>
    <row r="23" spans="1:17" x14ac:dyDescent="0.25">
      <c r="A23" s="25" t="s">
        <v>219</v>
      </c>
      <c r="B23" s="23" t="s">
        <v>216</v>
      </c>
      <c r="C23" s="23">
        <v>2800</v>
      </c>
      <c r="D23" s="23">
        <v>1250</v>
      </c>
      <c r="E23" s="23"/>
      <c r="F23" s="23"/>
      <c r="G23" s="28">
        <f t="shared" si="1"/>
        <v>3.5</v>
      </c>
      <c r="H23" s="23">
        <v>19</v>
      </c>
      <c r="I23" s="143">
        <f t="shared" si="2"/>
        <v>66.5</v>
      </c>
      <c r="J23" s="26">
        <f t="shared" si="3"/>
        <v>3.99</v>
      </c>
      <c r="K23" s="145">
        <v>17.260000000000002</v>
      </c>
      <c r="L23" s="31">
        <v>60</v>
      </c>
      <c r="N23" s="155">
        <v>8.35</v>
      </c>
      <c r="O23" s="155">
        <v>8.35</v>
      </c>
      <c r="P23" s="155">
        <v>9</v>
      </c>
      <c r="Q23" s="33"/>
    </row>
    <row r="24" spans="1:17" x14ac:dyDescent="0.25">
      <c r="A24" s="25" t="s">
        <v>220</v>
      </c>
      <c r="B24" s="23" t="s">
        <v>221</v>
      </c>
      <c r="C24" s="23">
        <v>2800</v>
      </c>
      <c r="D24" s="23">
        <v>1250</v>
      </c>
      <c r="E24" s="23"/>
      <c r="F24" s="23"/>
      <c r="G24" s="28">
        <f t="shared" si="1"/>
        <v>3.5</v>
      </c>
      <c r="H24" s="23">
        <v>14</v>
      </c>
      <c r="I24" s="143">
        <f t="shared" si="2"/>
        <v>49</v>
      </c>
      <c r="J24" s="26">
        <f t="shared" si="3"/>
        <v>3.92</v>
      </c>
      <c r="K24" s="145">
        <v>23</v>
      </c>
      <c r="L24" s="31">
        <v>80</v>
      </c>
      <c r="N24" s="155">
        <v>8.35</v>
      </c>
      <c r="O24" s="155">
        <v>8.35</v>
      </c>
      <c r="P24" s="155">
        <v>9</v>
      </c>
      <c r="Q24" s="33"/>
    </row>
    <row r="25" spans="1:17" x14ac:dyDescent="0.25">
      <c r="A25" s="25" t="s">
        <v>222</v>
      </c>
      <c r="B25" s="23" t="s">
        <v>49</v>
      </c>
      <c r="C25" s="23">
        <v>2800</v>
      </c>
      <c r="D25" s="23">
        <v>1250</v>
      </c>
      <c r="E25" s="23"/>
      <c r="F25" s="23"/>
      <c r="G25" s="28">
        <f t="shared" si="1"/>
        <v>3.5</v>
      </c>
      <c r="H25" s="23">
        <v>11</v>
      </c>
      <c r="I25" s="143">
        <f t="shared" si="2"/>
        <v>38.5</v>
      </c>
      <c r="J25" s="26">
        <f t="shared" si="3"/>
        <v>3.85</v>
      </c>
      <c r="K25" s="145">
        <v>25.83</v>
      </c>
      <c r="L25" s="31">
        <v>100</v>
      </c>
      <c r="N25" s="155">
        <v>8.35</v>
      </c>
      <c r="O25" s="155">
        <v>8.35</v>
      </c>
      <c r="P25" s="155">
        <v>9</v>
      </c>
      <c r="Q25" s="33"/>
    </row>
    <row r="26" spans="1:17" x14ac:dyDescent="0.25">
      <c r="A26" s="25" t="s">
        <v>223</v>
      </c>
      <c r="B26" s="23" t="s">
        <v>50</v>
      </c>
      <c r="C26" s="23">
        <v>2800</v>
      </c>
      <c r="D26" s="23">
        <v>1250</v>
      </c>
      <c r="E26" s="23"/>
      <c r="F26" s="23"/>
      <c r="G26" s="28">
        <f t="shared" si="1"/>
        <v>3.5</v>
      </c>
      <c r="H26" s="23">
        <v>9</v>
      </c>
      <c r="I26" s="143">
        <f t="shared" si="2"/>
        <v>31.5</v>
      </c>
      <c r="J26" s="26">
        <f t="shared" si="3"/>
        <v>3.78</v>
      </c>
      <c r="K26" s="146">
        <v>31</v>
      </c>
      <c r="L26" s="31">
        <v>120</v>
      </c>
      <c r="N26" s="155">
        <v>8.35</v>
      </c>
      <c r="O26" s="155">
        <v>8.35</v>
      </c>
      <c r="P26" s="155">
        <v>9</v>
      </c>
      <c r="Q26" s="33"/>
    </row>
    <row r="27" spans="1:17" x14ac:dyDescent="0.25">
      <c r="A27" s="25" t="s">
        <v>224</v>
      </c>
      <c r="B27" s="23" t="s">
        <v>225</v>
      </c>
      <c r="C27" s="23">
        <v>2800</v>
      </c>
      <c r="D27" s="23">
        <v>1250</v>
      </c>
      <c r="E27" s="23"/>
      <c r="F27" s="23"/>
      <c r="G27" s="28">
        <f t="shared" si="1"/>
        <v>3.5</v>
      </c>
      <c r="H27" s="23">
        <v>8</v>
      </c>
      <c r="I27" s="143">
        <f t="shared" si="2"/>
        <v>28</v>
      </c>
      <c r="J27" s="26">
        <f t="shared" si="3"/>
        <v>3.92</v>
      </c>
      <c r="K27" s="146">
        <v>36.159999999999997</v>
      </c>
      <c r="L27" s="31">
        <v>140</v>
      </c>
      <c r="N27" s="155">
        <v>8.35</v>
      </c>
      <c r="O27" s="155">
        <v>8.35</v>
      </c>
      <c r="P27" s="155">
        <v>9</v>
      </c>
      <c r="Q27" s="33"/>
    </row>
    <row r="28" spans="1:17" x14ac:dyDescent="0.25">
      <c r="A28" s="25" t="s">
        <v>226</v>
      </c>
      <c r="B28" s="23" t="s">
        <v>227</v>
      </c>
      <c r="C28" s="23">
        <v>2800</v>
      </c>
      <c r="D28" s="23">
        <v>1250</v>
      </c>
      <c r="E28" s="23"/>
      <c r="F28" s="23"/>
      <c r="G28" s="28">
        <f t="shared" si="1"/>
        <v>3.5</v>
      </c>
      <c r="H28" s="23">
        <v>7</v>
      </c>
      <c r="I28" s="143">
        <f t="shared" si="2"/>
        <v>24.5</v>
      </c>
      <c r="J28" s="26">
        <f t="shared" si="3"/>
        <v>3.92</v>
      </c>
      <c r="K28" s="146">
        <v>41.32</v>
      </c>
      <c r="L28" s="31">
        <v>160</v>
      </c>
      <c r="N28" s="155">
        <v>8.35</v>
      </c>
      <c r="O28" s="155">
        <v>8.35</v>
      </c>
      <c r="P28" s="155">
        <v>9</v>
      </c>
      <c r="Q28" s="33"/>
    </row>
    <row r="29" spans="1:17" x14ac:dyDescent="0.25">
      <c r="A29" s="25" t="s">
        <v>114</v>
      </c>
      <c r="B29" s="23">
        <v>140</v>
      </c>
      <c r="C29" s="23">
        <v>600</v>
      </c>
      <c r="D29" s="23">
        <v>400</v>
      </c>
      <c r="E29" s="25"/>
      <c r="F29" s="25"/>
      <c r="G29" s="28">
        <f t="shared" si="1"/>
        <v>0.24</v>
      </c>
      <c r="H29" s="23">
        <v>32</v>
      </c>
      <c r="I29" s="143">
        <f t="shared" si="2"/>
        <v>7.68</v>
      </c>
      <c r="J29" s="26">
        <f t="shared" si="3"/>
        <v>1.0752000000000002</v>
      </c>
      <c r="K29" s="147">
        <v>35.159999999999997</v>
      </c>
      <c r="L29" s="31">
        <v>140</v>
      </c>
      <c r="N29" s="155">
        <v>6.3</v>
      </c>
      <c r="O29" s="155">
        <v>6.3</v>
      </c>
      <c r="P29" s="155">
        <v>8.3000000000000007</v>
      </c>
      <c r="Q29" s="33"/>
    </row>
    <row r="30" spans="1:17" x14ac:dyDescent="0.25">
      <c r="A30" s="25" t="s">
        <v>115</v>
      </c>
      <c r="B30" s="23">
        <v>160</v>
      </c>
      <c r="C30" s="23">
        <v>600</v>
      </c>
      <c r="D30" s="23">
        <v>400</v>
      </c>
      <c r="E30" s="25"/>
      <c r="F30" s="25"/>
      <c r="G30" s="28">
        <f t="shared" si="1"/>
        <v>0.24</v>
      </c>
      <c r="H30" s="23">
        <v>28</v>
      </c>
      <c r="I30" s="143">
        <f t="shared" si="2"/>
        <v>6.72</v>
      </c>
      <c r="J30" s="26">
        <f t="shared" si="3"/>
        <v>1.0752000000000002</v>
      </c>
      <c r="K30" s="147">
        <v>40.47</v>
      </c>
      <c r="L30" s="31">
        <v>160</v>
      </c>
      <c r="N30" s="155">
        <v>6.3</v>
      </c>
      <c r="O30" s="155">
        <v>6.3</v>
      </c>
      <c r="P30" s="155">
        <v>8.3000000000000007</v>
      </c>
      <c r="Q30" s="33"/>
    </row>
    <row r="31" spans="1:17" x14ac:dyDescent="0.25">
      <c r="A31" s="25" t="s">
        <v>116</v>
      </c>
      <c r="B31" s="23">
        <v>180</v>
      </c>
      <c r="C31" s="23">
        <v>600</v>
      </c>
      <c r="D31" s="23">
        <v>400</v>
      </c>
      <c r="E31" s="25"/>
      <c r="F31" s="25"/>
      <c r="G31" s="28">
        <f t="shared" si="1"/>
        <v>0.24</v>
      </c>
      <c r="H31" s="23">
        <v>24</v>
      </c>
      <c r="I31" s="143">
        <f>H31*C31*D31/1000000</f>
        <v>5.76</v>
      </c>
      <c r="J31" s="26">
        <f t="shared" si="3"/>
        <v>1.0367999999999999</v>
      </c>
      <c r="K31" s="147">
        <v>45.53</v>
      </c>
      <c r="L31" s="31">
        <v>180</v>
      </c>
      <c r="N31" s="155">
        <v>6.3</v>
      </c>
      <c r="O31" s="155">
        <v>6.3</v>
      </c>
      <c r="P31" s="155">
        <v>8.3000000000000007</v>
      </c>
      <c r="Q31" s="33"/>
    </row>
    <row r="32" spans="1:17" x14ac:dyDescent="0.25">
      <c r="A32" s="25" t="s">
        <v>117</v>
      </c>
      <c r="B32" s="23">
        <v>200</v>
      </c>
      <c r="C32" s="23">
        <v>600</v>
      </c>
      <c r="D32" s="23">
        <v>400</v>
      </c>
      <c r="E32" s="25"/>
      <c r="F32" s="25"/>
      <c r="G32" s="28">
        <f t="shared" si="1"/>
        <v>0.24</v>
      </c>
      <c r="H32" s="23">
        <v>24</v>
      </c>
      <c r="I32" s="143">
        <f t="shared" si="2"/>
        <v>5.76</v>
      </c>
      <c r="J32" s="26">
        <f t="shared" si="3"/>
        <v>1.1519999999999999</v>
      </c>
      <c r="K32" s="147">
        <v>50.97</v>
      </c>
      <c r="L32" s="31">
        <v>200</v>
      </c>
      <c r="N32" s="155">
        <v>6.3</v>
      </c>
      <c r="O32" s="155">
        <v>6.3</v>
      </c>
      <c r="P32" s="155">
        <v>8.3000000000000007</v>
      </c>
      <c r="Q32" s="33"/>
    </row>
    <row r="33" spans="1:17" x14ac:dyDescent="0.25">
      <c r="A33" s="25" t="s">
        <v>78</v>
      </c>
      <c r="B33" s="23" t="s">
        <v>49</v>
      </c>
      <c r="C33" s="23">
        <v>1200</v>
      </c>
      <c r="D33" s="23">
        <v>400</v>
      </c>
      <c r="E33" s="25"/>
      <c r="F33" s="25"/>
      <c r="G33" s="28">
        <f t="shared" si="1"/>
        <v>0.48</v>
      </c>
      <c r="H33" s="23">
        <v>22</v>
      </c>
      <c r="I33" s="143">
        <f t="shared" si="2"/>
        <v>10.56</v>
      </c>
      <c r="J33" s="26">
        <f t="shared" si="3"/>
        <v>1.056</v>
      </c>
      <c r="K33" s="147">
        <v>25.22</v>
      </c>
      <c r="L33" s="31">
        <v>100</v>
      </c>
      <c r="N33" s="155">
        <v>6.3</v>
      </c>
      <c r="O33" s="155">
        <v>6.3</v>
      </c>
      <c r="P33" s="155">
        <v>8.3000000000000007</v>
      </c>
      <c r="Q33" s="33"/>
    </row>
    <row r="34" spans="1:17" x14ac:dyDescent="0.25">
      <c r="A34" s="25" t="s">
        <v>79</v>
      </c>
      <c r="B34" s="23" t="s">
        <v>50</v>
      </c>
      <c r="C34" s="23">
        <v>1200</v>
      </c>
      <c r="D34" s="23">
        <v>400</v>
      </c>
      <c r="E34" s="25"/>
      <c r="F34" s="25"/>
      <c r="G34" s="28">
        <f t="shared" si="1"/>
        <v>0.48</v>
      </c>
      <c r="H34" s="23">
        <v>18</v>
      </c>
      <c r="I34" s="143">
        <f t="shared" si="2"/>
        <v>8.64</v>
      </c>
      <c r="J34" s="26">
        <f t="shared" si="3"/>
        <v>1.0368000000000002</v>
      </c>
      <c r="K34" s="147">
        <v>30.36</v>
      </c>
      <c r="L34" s="31">
        <v>120</v>
      </c>
      <c r="N34" s="155">
        <v>6.3</v>
      </c>
      <c r="O34" s="155">
        <v>6.3</v>
      </c>
      <c r="P34" s="155">
        <v>8.3000000000000007</v>
      </c>
      <c r="Q34" s="33"/>
    </row>
    <row r="35" spans="1:17" x14ac:dyDescent="0.25">
      <c r="A35" s="25" t="s">
        <v>54</v>
      </c>
      <c r="B35" s="23">
        <v>140</v>
      </c>
      <c r="C35" s="23">
        <v>1200</v>
      </c>
      <c r="D35" s="23">
        <v>400</v>
      </c>
      <c r="E35" s="25"/>
      <c r="F35" s="25"/>
      <c r="G35" s="28">
        <f t="shared" si="1"/>
        <v>0.48</v>
      </c>
      <c r="H35" s="23">
        <v>16</v>
      </c>
      <c r="I35" s="143">
        <f t="shared" si="2"/>
        <v>7.68</v>
      </c>
      <c r="J35" s="26">
        <f t="shared" si="3"/>
        <v>1.0752000000000002</v>
      </c>
      <c r="K35" s="147">
        <v>35.159999999999997</v>
      </c>
      <c r="L35" s="31">
        <v>140</v>
      </c>
      <c r="N35" s="155">
        <v>6.3</v>
      </c>
      <c r="O35" s="155">
        <v>6.3</v>
      </c>
      <c r="P35" s="155">
        <v>8.3000000000000007</v>
      </c>
      <c r="Q35" s="33"/>
    </row>
    <row r="36" spans="1:17" x14ac:dyDescent="0.25">
      <c r="A36" s="25" t="s">
        <v>55</v>
      </c>
      <c r="B36" s="23">
        <v>160</v>
      </c>
      <c r="C36" s="23">
        <v>1200</v>
      </c>
      <c r="D36" s="23">
        <v>400</v>
      </c>
      <c r="E36" s="25"/>
      <c r="F36" s="25"/>
      <c r="G36" s="28">
        <f t="shared" si="1"/>
        <v>0.48</v>
      </c>
      <c r="H36" s="23">
        <v>14</v>
      </c>
      <c r="I36" s="143">
        <f t="shared" si="2"/>
        <v>6.72</v>
      </c>
      <c r="J36" s="26">
        <f t="shared" si="3"/>
        <v>1.0752000000000002</v>
      </c>
      <c r="K36" s="147">
        <v>40.47</v>
      </c>
      <c r="L36" s="31">
        <v>160</v>
      </c>
      <c r="N36" s="155">
        <v>6.3</v>
      </c>
      <c r="O36" s="155">
        <v>6.3</v>
      </c>
      <c r="P36" s="155">
        <v>8.3000000000000007</v>
      </c>
      <c r="Q36" s="33"/>
    </row>
    <row r="37" spans="1:17" x14ac:dyDescent="0.25">
      <c r="A37" s="25" t="s">
        <v>56</v>
      </c>
      <c r="B37" s="23">
        <v>180</v>
      </c>
      <c r="C37" s="23">
        <v>1200</v>
      </c>
      <c r="D37" s="23">
        <v>400</v>
      </c>
      <c r="E37" s="25"/>
      <c r="F37" s="25"/>
      <c r="G37" s="28">
        <f t="shared" si="1"/>
        <v>0.48</v>
      </c>
      <c r="H37" s="23">
        <v>12</v>
      </c>
      <c r="I37" s="143">
        <f t="shared" si="2"/>
        <v>5.76</v>
      </c>
      <c r="J37" s="26">
        <f t="shared" si="3"/>
        <v>1.0367999999999999</v>
      </c>
      <c r="K37" s="147">
        <v>45.53</v>
      </c>
      <c r="L37" s="31">
        <v>180</v>
      </c>
      <c r="N37" s="155">
        <v>6.3</v>
      </c>
      <c r="O37" s="155">
        <v>6.3</v>
      </c>
      <c r="P37" s="155">
        <v>8.3000000000000007</v>
      </c>
      <c r="Q37" s="33"/>
    </row>
    <row r="38" spans="1:17" x14ac:dyDescent="0.25">
      <c r="A38" s="25" t="s">
        <v>80</v>
      </c>
      <c r="B38" s="23" t="s">
        <v>51</v>
      </c>
      <c r="C38" s="23">
        <v>1200</v>
      </c>
      <c r="D38" s="23">
        <v>400</v>
      </c>
      <c r="E38" s="25"/>
      <c r="F38" s="25"/>
      <c r="G38" s="28">
        <f t="shared" si="1"/>
        <v>0.48</v>
      </c>
      <c r="H38" s="23">
        <v>12</v>
      </c>
      <c r="I38" s="143">
        <f t="shared" si="2"/>
        <v>5.76</v>
      </c>
      <c r="J38" s="26">
        <f t="shared" si="3"/>
        <v>1.1519999999999999</v>
      </c>
      <c r="K38" s="147">
        <v>50.97</v>
      </c>
      <c r="L38" s="31">
        <v>200</v>
      </c>
      <c r="N38" s="155">
        <v>6.3</v>
      </c>
      <c r="O38" s="155">
        <v>6.3</v>
      </c>
      <c r="P38" s="155">
        <v>8.3000000000000007</v>
      </c>
      <c r="Q38" s="33"/>
    </row>
    <row r="39" spans="1:17" x14ac:dyDescent="0.25">
      <c r="A39" s="25" t="s">
        <v>81</v>
      </c>
      <c r="B39" s="23" t="s">
        <v>52</v>
      </c>
      <c r="C39" s="23">
        <v>1200</v>
      </c>
      <c r="D39" s="23">
        <v>400</v>
      </c>
      <c r="E39" s="23"/>
      <c r="F39" s="23"/>
      <c r="G39" s="28">
        <f t="shared" si="1"/>
        <v>0.48</v>
      </c>
      <c r="H39" s="23">
        <v>10</v>
      </c>
      <c r="I39" s="143">
        <f t="shared" si="2"/>
        <v>4.8</v>
      </c>
      <c r="J39" s="26">
        <f t="shared" si="3"/>
        <v>1.056</v>
      </c>
      <c r="K39" s="147">
        <v>58.12</v>
      </c>
      <c r="L39" s="31">
        <v>220</v>
      </c>
      <c r="N39" s="155">
        <v>6.3</v>
      </c>
      <c r="O39" s="155">
        <v>6.3</v>
      </c>
      <c r="P39" s="155">
        <v>8.3000000000000007</v>
      </c>
      <c r="Q39" s="33"/>
    </row>
    <row r="40" spans="1:17" x14ac:dyDescent="0.25">
      <c r="A40" s="25" t="s">
        <v>82</v>
      </c>
      <c r="B40" s="23" t="s">
        <v>53</v>
      </c>
      <c r="C40" s="23">
        <v>1200</v>
      </c>
      <c r="D40" s="23">
        <v>400</v>
      </c>
      <c r="E40" s="23"/>
      <c r="F40" s="23"/>
      <c r="G40" s="28">
        <f t="shared" si="1"/>
        <v>0.48</v>
      </c>
      <c r="H40" s="23">
        <v>10</v>
      </c>
      <c r="I40" s="143">
        <f t="shared" si="2"/>
        <v>4.8</v>
      </c>
      <c r="J40" s="26">
        <f t="shared" si="3"/>
        <v>1.1519999999999999</v>
      </c>
      <c r="K40" s="147">
        <v>61.69</v>
      </c>
      <c r="L40" s="31">
        <v>240</v>
      </c>
      <c r="N40" s="155">
        <v>6.3</v>
      </c>
      <c r="O40" s="155">
        <v>6.3</v>
      </c>
      <c r="P40" s="155">
        <v>8.3000000000000007</v>
      </c>
      <c r="Q40" s="33"/>
    </row>
    <row r="41" spans="1:17" x14ac:dyDescent="0.25">
      <c r="A41" s="142" t="s">
        <v>228</v>
      </c>
      <c r="B41" s="140">
        <v>60</v>
      </c>
      <c r="C41" s="140">
        <v>1880</v>
      </c>
      <c r="D41" s="140">
        <v>600</v>
      </c>
      <c r="E41" s="140">
        <v>1855</v>
      </c>
      <c r="F41" s="140">
        <v>575</v>
      </c>
      <c r="G41" s="28">
        <f t="shared" si="1"/>
        <v>1.1279999999999999</v>
      </c>
      <c r="H41" s="140">
        <v>38</v>
      </c>
      <c r="I41" s="143">
        <f>H41*C41*D41/1000000</f>
        <v>42.863999999999997</v>
      </c>
      <c r="J41" s="144">
        <f t="shared" ref="J41:J47" si="4">I41*B41/1000</f>
        <v>2.5718399999999999</v>
      </c>
      <c r="K41" s="146">
        <v>24.67</v>
      </c>
      <c r="L41" s="33"/>
      <c r="N41" s="155">
        <v>8.35</v>
      </c>
      <c r="O41" s="155">
        <v>8.35</v>
      </c>
      <c r="P41" s="155">
        <v>9</v>
      </c>
      <c r="Q41" s="33"/>
    </row>
    <row r="42" spans="1:17" x14ac:dyDescent="0.25">
      <c r="A42" s="142" t="s">
        <v>229</v>
      </c>
      <c r="B42" s="140">
        <v>60</v>
      </c>
      <c r="C42" s="140">
        <v>2625</v>
      </c>
      <c r="D42" s="140">
        <v>1175</v>
      </c>
      <c r="E42" s="140">
        <v>2600</v>
      </c>
      <c r="F42" s="140">
        <v>1150</v>
      </c>
      <c r="G42" s="28">
        <f t="shared" si="1"/>
        <v>3.0843750000000001</v>
      </c>
      <c r="H42" s="140">
        <v>38</v>
      </c>
      <c r="I42" s="143">
        <f t="shared" si="2"/>
        <v>117.20625</v>
      </c>
      <c r="J42" s="144">
        <f t="shared" si="4"/>
        <v>7.032375</v>
      </c>
      <c r="K42" s="146">
        <v>24.67</v>
      </c>
      <c r="L42" s="33"/>
      <c r="N42" s="155">
        <v>8.35</v>
      </c>
      <c r="O42" s="155">
        <v>8.35</v>
      </c>
      <c r="P42" s="155">
        <v>9</v>
      </c>
      <c r="Q42" s="33"/>
    </row>
    <row r="43" spans="1:17" x14ac:dyDescent="0.25">
      <c r="A43" s="142" t="s">
        <v>230</v>
      </c>
      <c r="B43" s="140">
        <v>40</v>
      </c>
      <c r="C43" s="140">
        <v>1880</v>
      </c>
      <c r="D43" s="140">
        <v>600</v>
      </c>
      <c r="E43" s="140">
        <v>1855</v>
      </c>
      <c r="F43" s="140">
        <v>575</v>
      </c>
      <c r="G43" s="28">
        <f t="shared" si="1"/>
        <v>1.1279999999999999</v>
      </c>
      <c r="H43" s="140">
        <v>56</v>
      </c>
      <c r="I43" s="143">
        <f>H43*C43*D43/1000000</f>
        <v>63.167999999999999</v>
      </c>
      <c r="J43" s="144">
        <f t="shared" si="4"/>
        <v>2.5267199999999996</v>
      </c>
      <c r="K43" s="146">
        <v>13.78</v>
      </c>
      <c r="L43" s="33"/>
      <c r="N43" s="155">
        <v>8.35</v>
      </c>
      <c r="O43" s="155">
        <v>8.35</v>
      </c>
      <c r="P43" s="155">
        <v>9</v>
      </c>
      <c r="Q43" s="33"/>
    </row>
    <row r="44" spans="1:17" x14ac:dyDescent="0.25">
      <c r="A44" s="142" t="s">
        <v>231</v>
      </c>
      <c r="B44" s="140">
        <v>40</v>
      </c>
      <c r="C44" s="140">
        <v>2550</v>
      </c>
      <c r="D44" s="140">
        <v>600</v>
      </c>
      <c r="E44" s="140">
        <v>2525</v>
      </c>
      <c r="F44" s="140">
        <v>575</v>
      </c>
      <c r="G44" s="28">
        <f t="shared" si="1"/>
        <v>1.53</v>
      </c>
      <c r="H44" s="140">
        <v>56</v>
      </c>
      <c r="I44" s="143">
        <f t="shared" si="2"/>
        <v>85.68</v>
      </c>
      <c r="J44" s="144">
        <f t="shared" si="4"/>
        <v>3.4272000000000005</v>
      </c>
      <c r="K44" s="146">
        <v>13.78</v>
      </c>
      <c r="L44" s="33"/>
      <c r="N44" s="155">
        <v>8.35</v>
      </c>
      <c r="O44" s="155">
        <v>8.35</v>
      </c>
      <c r="P44" s="155">
        <v>9</v>
      </c>
      <c r="Q44" s="33"/>
    </row>
    <row r="45" spans="1:17" x14ac:dyDescent="0.25">
      <c r="A45" s="142" t="s">
        <v>232</v>
      </c>
      <c r="B45" s="140">
        <v>60</v>
      </c>
      <c r="C45" s="140">
        <v>1880</v>
      </c>
      <c r="D45" s="140">
        <v>600</v>
      </c>
      <c r="E45" s="140">
        <v>1855</v>
      </c>
      <c r="F45" s="140">
        <v>575</v>
      </c>
      <c r="G45" s="28">
        <f t="shared" si="1"/>
        <v>1.1279999999999999</v>
      </c>
      <c r="H45" s="140">
        <v>38</v>
      </c>
      <c r="I45" s="143">
        <f t="shared" si="2"/>
        <v>42.863999999999997</v>
      </c>
      <c r="J45" s="144">
        <f t="shared" si="4"/>
        <v>2.5718399999999999</v>
      </c>
      <c r="K45" s="146">
        <v>20.67</v>
      </c>
      <c r="L45" s="33"/>
      <c r="N45" s="155">
        <v>8.35</v>
      </c>
      <c r="O45" s="155">
        <v>8.35</v>
      </c>
      <c r="P45" s="155">
        <v>9</v>
      </c>
      <c r="Q45" s="33"/>
    </row>
    <row r="46" spans="1:17" x14ac:dyDescent="0.25">
      <c r="A46" s="142" t="s">
        <v>233</v>
      </c>
      <c r="B46" s="140">
        <v>60</v>
      </c>
      <c r="C46" s="140">
        <v>2550</v>
      </c>
      <c r="D46" s="140">
        <v>600</v>
      </c>
      <c r="E46" s="140">
        <v>2525</v>
      </c>
      <c r="F46" s="140">
        <v>575</v>
      </c>
      <c r="G46" s="28">
        <f t="shared" si="1"/>
        <v>1.53</v>
      </c>
      <c r="H46" s="140">
        <v>38</v>
      </c>
      <c r="I46" s="143">
        <f t="shared" si="2"/>
        <v>58.14</v>
      </c>
      <c r="J46" s="144">
        <f t="shared" si="4"/>
        <v>3.4883999999999999</v>
      </c>
      <c r="K46" s="146">
        <v>20.67</v>
      </c>
      <c r="L46" s="33"/>
      <c r="N46" s="155">
        <v>8.35</v>
      </c>
      <c r="O46" s="155">
        <v>8.35</v>
      </c>
      <c r="P46" s="155">
        <v>9</v>
      </c>
      <c r="Q46" s="33"/>
    </row>
    <row r="47" spans="1:17" x14ac:dyDescent="0.25">
      <c r="A47" s="142" t="s">
        <v>233</v>
      </c>
      <c r="B47" s="140">
        <v>60</v>
      </c>
      <c r="C47" s="140">
        <v>2550</v>
      </c>
      <c r="D47" s="140">
        <v>600</v>
      </c>
      <c r="E47" s="140">
        <v>2525</v>
      </c>
      <c r="F47" s="140">
        <v>1150</v>
      </c>
      <c r="G47" s="28">
        <f t="shared" si="1"/>
        <v>1.53</v>
      </c>
      <c r="H47" s="140">
        <v>38</v>
      </c>
      <c r="I47" s="143">
        <f t="shared" si="2"/>
        <v>58.14</v>
      </c>
      <c r="J47" s="144">
        <f t="shared" si="4"/>
        <v>3.4883999999999999</v>
      </c>
      <c r="K47" s="146">
        <v>20.67</v>
      </c>
      <c r="L47" s="33"/>
      <c r="N47" s="155">
        <v>8.35</v>
      </c>
      <c r="O47" s="155">
        <v>8.35</v>
      </c>
      <c r="P47" s="155">
        <v>9</v>
      </c>
      <c r="Q47" s="33"/>
    </row>
    <row r="48" spans="1:17" x14ac:dyDescent="0.25">
      <c r="A48" s="25" t="s">
        <v>105</v>
      </c>
      <c r="B48" s="43">
        <v>0</v>
      </c>
      <c r="C48" s="24">
        <v>0</v>
      </c>
      <c r="D48" s="24">
        <v>0</v>
      </c>
      <c r="E48" s="43">
        <v>0</v>
      </c>
      <c r="F48" s="43">
        <v>0</v>
      </c>
      <c r="G48" s="44">
        <v>0</v>
      </c>
      <c r="H48" s="24">
        <v>0</v>
      </c>
      <c r="I48" s="42">
        <v>0</v>
      </c>
      <c r="J48" s="42">
        <v>0</v>
      </c>
      <c r="K48" s="27">
        <v>0</v>
      </c>
      <c r="N48" s="156">
        <v>0</v>
      </c>
      <c r="O48" s="156">
        <v>0</v>
      </c>
      <c r="P48" s="156">
        <v>0</v>
      </c>
    </row>
    <row r="49" spans="2:16" x14ac:dyDescent="0.25">
      <c r="B49" s="33"/>
      <c r="C49" s="33"/>
      <c r="D49" s="33"/>
      <c r="E49" s="33"/>
      <c r="F49" s="33"/>
    </row>
    <row r="50" spans="2:16" x14ac:dyDescent="0.25">
      <c r="B50" s="32"/>
      <c r="C50" s="32"/>
      <c r="D50" s="32"/>
      <c r="E50" s="33"/>
      <c r="F50" s="33"/>
      <c r="M50" s="33"/>
    </row>
    <row r="51" spans="2:16" x14ac:dyDescent="0.25">
      <c r="B51" s="32"/>
      <c r="C51" s="32"/>
      <c r="D51" s="32"/>
      <c r="E51" s="33"/>
      <c r="F51" s="33"/>
      <c r="I51"/>
      <c r="J51"/>
      <c r="M51" s="33"/>
    </row>
    <row r="52" spans="2:16" x14ac:dyDescent="0.25">
      <c r="B52" s="32"/>
      <c r="C52" s="32"/>
      <c r="D52" s="32"/>
      <c r="E52" s="33"/>
      <c r="F52" s="33"/>
      <c r="I52"/>
      <c r="J52"/>
      <c r="M52" s="33"/>
    </row>
    <row r="53" spans="2:16" x14ac:dyDescent="0.25">
      <c r="B53" s="32"/>
      <c r="C53" s="32"/>
      <c r="D53" s="32"/>
      <c r="E53" s="33"/>
      <c r="F53" s="33"/>
      <c r="I53"/>
      <c r="J53"/>
      <c r="M53" s="33"/>
    </row>
    <row r="54" spans="2:16" x14ac:dyDescent="0.25">
      <c r="B54" s="32"/>
      <c r="C54" s="32"/>
      <c r="D54" s="32"/>
      <c r="E54" s="33"/>
      <c r="F54" s="33"/>
      <c r="I54"/>
      <c r="J54"/>
      <c r="M54" s="33"/>
    </row>
    <row r="55" spans="2:16" x14ac:dyDescent="0.25">
      <c r="B55" s="32"/>
      <c r="C55" s="32"/>
      <c r="D55" s="32"/>
      <c r="E55" s="33"/>
      <c r="F55" s="33"/>
      <c r="I55"/>
      <c r="J55"/>
      <c r="M55" s="33"/>
    </row>
    <row r="56" spans="2:16" x14ac:dyDescent="0.25">
      <c r="B56" s="32"/>
      <c r="C56" s="32"/>
      <c r="D56" s="32"/>
      <c r="E56" s="33"/>
      <c r="F56" s="33"/>
      <c r="I56"/>
      <c r="J56"/>
      <c r="M56" s="33"/>
    </row>
    <row r="57" spans="2:16" s="3" customFormat="1" x14ac:dyDescent="0.25">
      <c r="B57" s="35"/>
      <c r="C57" s="35"/>
      <c r="D57" s="35"/>
      <c r="E57" s="34"/>
      <c r="F57" s="34"/>
      <c r="M57" s="34"/>
      <c r="N57" s="151"/>
      <c r="O57" s="151"/>
      <c r="P57" s="151"/>
    </row>
    <row r="58" spans="2:16" x14ac:dyDescent="0.25">
      <c r="B58" s="32"/>
      <c r="C58" s="32"/>
      <c r="D58" s="32"/>
      <c r="E58" s="33"/>
      <c r="F58" s="33"/>
      <c r="I58"/>
      <c r="J58"/>
      <c r="M58" s="33"/>
    </row>
    <row r="59" spans="2:16" x14ac:dyDescent="0.25">
      <c r="B59" s="32"/>
      <c r="C59" s="32"/>
      <c r="D59" s="32"/>
      <c r="E59" s="33"/>
      <c r="F59" s="33"/>
      <c r="I59"/>
      <c r="J59"/>
      <c r="M59" s="33"/>
    </row>
    <row r="60" spans="2:16" x14ac:dyDescent="0.25">
      <c r="B60" s="32"/>
      <c r="C60" s="32"/>
      <c r="D60" s="32"/>
      <c r="E60" s="33"/>
      <c r="F60" s="33"/>
      <c r="I60"/>
      <c r="J60"/>
      <c r="M60" s="33"/>
    </row>
    <row r="61" spans="2:16" x14ac:dyDescent="0.25">
      <c r="B61" s="32"/>
      <c r="C61" s="32"/>
      <c r="D61" s="32"/>
      <c r="E61" s="33"/>
      <c r="F61" s="33"/>
      <c r="I61"/>
      <c r="J61"/>
      <c r="M61" s="33"/>
    </row>
    <row r="62" spans="2:16" x14ac:dyDescent="0.25">
      <c r="B62" s="32"/>
      <c r="C62" s="32"/>
      <c r="D62" s="32"/>
      <c r="E62" s="33"/>
      <c r="F62" s="33"/>
      <c r="I62"/>
      <c r="J62"/>
      <c r="M62" s="33"/>
    </row>
    <row r="63" spans="2:16" x14ac:dyDescent="0.25">
      <c r="B63" s="32"/>
      <c r="C63" s="32"/>
      <c r="D63" s="32"/>
      <c r="E63" s="33"/>
      <c r="F63" s="33"/>
      <c r="I63"/>
      <c r="J63"/>
      <c r="M63" s="33"/>
    </row>
    <row r="64" spans="2:16" x14ac:dyDescent="0.25">
      <c r="B64" s="32"/>
      <c r="C64" s="32"/>
      <c r="D64" s="32"/>
      <c r="E64" s="33"/>
      <c r="F64" s="33"/>
      <c r="I64"/>
      <c r="J64"/>
      <c r="M64" s="33"/>
    </row>
    <row r="65" spans="2:13" customFormat="1" x14ac:dyDescent="0.25">
      <c r="B65" s="32"/>
      <c r="C65" s="32"/>
      <c r="D65" s="32"/>
      <c r="E65" s="33"/>
      <c r="F65" s="33"/>
      <c r="M65" s="33"/>
    </row>
    <row r="66" spans="2:13" customFormat="1" x14ac:dyDescent="0.25">
      <c r="B66" s="32"/>
      <c r="C66" s="32"/>
      <c r="D66" s="32"/>
      <c r="E66" s="33"/>
      <c r="F66" s="33"/>
      <c r="M66" s="33"/>
    </row>
    <row r="67" spans="2:13" customFormat="1" x14ac:dyDescent="0.25">
      <c r="B67" s="32"/>
      <c r="C67" s="32"/>
      <c r="D67" s="32"/>
      <c r="E67" s="33"/>
      <c r="F67" s="33"/>
      <c r="M67" s="33"/>
    </row>
    <row r="68" spans="2:13" customFormat="1" x14ac:dyDescent="0.25">
      <c r="B68" s="32"/>
      <c r="C68" s="32"/>
      <c r="D68" s="32"/>
      <c r="E68" s="33"/>
      <c r="F68" s="33"/>
      <c r="M68" s="33"/>
    </row>
    <row r="69" spans="2:13" customFormat="1" x14ac:dyDescent="0.25">
      <c r="B69" s="32"/>
      <c r="C69" s="32"/>
      <c r="D69" s="32"/>
      <c r="E69" s="33"/>
      <c r="F69" s="33"/>
      <c r="M69" s="33"/>
    </row>
    <row r="70" spans="2:13" customFormat="1" x14ac:dyDescent="0.25">
      <c r="B70" s="32"/>
      <c r="C70" s="32"/>
      <c r="D70" s="32"/>
      <c r="E70" s="33"/>
      <c r="F70" s="33"/>
      <c r="M70" s="33"/>
    </row>
    <row r="71" spans="2:13" customFormat="1" x14ac:dyDescent="0.25">
      <c r="B71" s="32"/>
      <c r="C71" s="32"/>
      <c r="D71" s="32"/>
      <c r="E71" s="33"/>
      <c r="F71" s="33"/>
      <c r="M71" s="33"/>
    </row>
    <row r="72" spans="2:13" customFormat="1" x14ac:dyDescent="0.25">
      <c r="B72" s="32"/>
      <c r="C72" s="32"/>
      <c r="D72" s="32"/>
      <c r="E72" s="33"/>
      <c r="F72" s="33"/>
      <c r="M72" s="33"/>
    </row>
    <row r="73" spans="2:13" customFormat="1" x14ac:dyDescent="0.25">
      <c r="B73" s="32"/>
      <c r="C73" s="32"/>
      <c r="D73" s="32"/>
      <c r="E73" s="33"/>
      <c r="F73" s="33"/>
      <c r="M73" s="33"/>
    </row>
    <row r="74" spans="2:13" customFormat="1" x14ac:dyDescent="0.25">
      <c r="B74" s="32"/>
      <c r="C74" s="32"/>
      <c r="D74" s="32"/>
      <c r="E74" s="33"/>
      <c r="F74" s="33"/>
      <c r="M74" s="33"/>
    </row>
    <row r="75" spans="2:13" customFormat="1" x14ac:dyDescent="0.25">
      <c r="B75" s="32"/>
      <c r="C75" s="32"/>
      <c r="D75" s="32"/>
      <c r="E75" s="33"/>
      <c r="F75" s="33"/>
      <c r="M75" s="33"/>
    </row>
    <row r="76" spans="2:13" customFormat="1" x14ac:dyDescent="0.25">
      <c r="B76" s="32"/>
      <c r="C76" s="32"/>
      <c r="D76" s="32"/>
      <c r="E76" s="33"/>
      <c r="F76" s="33"/>
      <c r="M76" s="33"/>
    </row>
    <row r="77" spans="2:13" customFormat="1" x14ac:dyDescent="0.25">
      <c r="B77" s="32"/>
      <c r="C77" s="32"/>
      <c r="D77" s="32"/>
      <c r="E77" s="33"/>
      <c r="F77" s="33"/>
      <c r="M77" s="33"/>
    </row>
    <row r="78" spans="2:13" customFormat="1" x14ac:dyDescent="0.25">
      <c r="B78" s="32"/>
      <c r="C78" s="32"/>
      <c r="D78" s="32"/>
      <c r="E78" s="33"/>
      <c r="F78" s="33"/>
      <c r="M78" s="33"/>
    </row>
    <row r="79" spans="2:13" customFormat="1" x14ac:dyDescent="0.25">
      <c r="B79" s="32"/>
      <c r="C79" s="32"/>
      <c r="D79" s="32"/>
      <c r="E79" s="33"/>
      <c r="F79" s="33"/>
      <c r="M79" s="33"/>
    </row>
    <row r="80" spans="2:13" customFormat="1" x14ac:dyDescent="0.25">
      <c r="B80" s="32"/>
      <c r="C80" s="32"/>
      <c r="D80" s="32"/>
      <c r="E80" s="33"/>
      <c r="F80" s="33"/>
      <c r="M80" s="33"/>
    </row>
    <row r="81" spans="2:13" customFormat="1" x14ac:dyDescent="0.25">
      <c r="B81" s="32"/>
      <c r="C81" s="32"/>
      <c r="D81" s="32"/>
      <c r="E81" s="33"/>
      <c r="F81" s="33"/>
      <c r="M81" s="33"/>
    </row>
    <row r="82" spans="2:13" customFormat="1" x14ac:dyDescent="0.25">
      <c r="B82" s="32"/>
      <c r="C82" s="32"/>
      <c r="D82" s="32"/>
      <c r="E82" s="33"/>
      <c r="F82" s="33"/>
      <c r="M82" s="33"/>
    </row>
    <row r="83" spans="2:13" customFormat="1" x14ac:dyDescent="0.25">
      <c r="B83" s="32"/>
      <c r="C83" s="32"/>
      <c r="D83" s="32"/>
      <c r="E83" s="33"/>
      <c r="F83" s="33"/>
      <c r="M83" s="33"/>
    </row>
    <row r="84" spans="2:13" customFormat="1" x14ac:dyDescent="0.25">
      <c r="B84" s="32"/>
      <c r="C84" s="32"/>
      <c r="D84" s="32"/>
      <c r="E84" s="33"/>
      <c r="F84" s="33"/>
      <c r="M84" s="33"/>
    </row>
    <row r="85" spans="2:13" customFormat="1" x14ac:dyDescent="0.25">
      <c r="B85" s="32"/>
      <c r="C85" s="32"/>
      <c r="D85" s="32"/>
      <c r="E85" s="33"/>
      <c r="F85" s="33"/>
      <c r="M85" s="33"/>
    </row>
    <row r="86" spans="2:13" customFormat="1" x14ac:dyDescent="0.25">
      <c r="B86" s="32"/>
      <c r="C86" s="32"/>
      <c r="D86" s="32"/>
      <c r="E86" s="33"/>
      <c r="F86" s="33"/>
      <c r="M86" s="33"/>
    </row>
    <row r="87" spans="2:13" customFormat="1" x14ac:dyDescent="0.25">
      <c r="B87" s="32"/>
      <c r="C87" s="32"/>
      <c r="D87" s="32"/>
      <c r="E87" s="33"/>
      <c r="F87" s="33"/>
      <c r="M87" s="33"/>
    </row>
    <row r="88" spans="2:13" customFormat="1" x14ac:dyDescent="0.25">
      <c r="B88" s="32"/>
      <c r="C88" s="32"/>
      <c r="D88" s="32"/>
      <c r="E88" s="33"/>
      <c r="F88" s="33"/>
      <c r="M88" s="33"/>
    </row>
    <row r="89" spans="2:13" customFormat="1" x14ac:dyDescent="0.25">
      <c r="B89" s="32"/>
      <c r="C89" s="32"/>
      <c r="D89" s="32"/>
      <c r="E89" s="33"/>
      <c r="F89" s="33"/>
      <c r="M89" s="33"/>
    </row>
    <row r="90" spans="2:13" customFormat="1" ht="15" customHeight="1" x14ac:dyDescent="0.25">
      <c r="B90" s="32"/>
      <c r="C90" s="32"/>
      <c r="D90" s="32"/>
      <c r="E90" s="33"/>
      <c r="F90" s="33"/>
      <c r="M90" s="33"/>
    </row>
    <row r="91" spans="2:13" customFormat="1" x14ac:dyDescent="0.25">
      <c r="B91" s="32"/>
      <c r="C91" s="32"/>
      <c r="D91" s="32"/>
      <c r="E91" s="33"/>
      <c r="F91" s="33"/>
      <c r="M91" s="33"/>
    </row>
    <row r="92" spans="2:13" customFormat="1" x14ac:dyDescent="0.25">
      <c r="B92" s="32"/>
      <c r="C92" s="32"/>
      <c r="D92" s="32"/>
      <c r="E92" s="33"/>
      <c r="F92" s="33"/>
      <c r="M92" s="33"/>
    </row>
    <row r="93" spans="2:13" customFormat="1" x14ac:dyDescent="0.25">
      <c r="B93" s="32"/>
      <c r="C93" s="32"/>
      <c r="D93" s="32"/>
      <c r="E93" s="33"/>
      <c r="F93" s="33"/>
      <c r="M93" s="33"/>
    </row>
    <row r="94" spans="2:13" customFormat="1" x14ac:dyDescent="0.25">
      <c r="B94" s="32"/>
      <c r="C94" s="32"/>
      <c r="D94" s="32"/>
      <c r="E94" s="33"/>
      <c r="F94" s="33"/>
      <c r="M94" s="33"/>
    </row>
    <row r="95" spans="2:13" customFormat="1" x14ac:dyDescent="0.25">
      <c r="B95" s="32"/>
      <c r="C95" s="32"/>
      <c r="D95" s="32"/>
      <c r="E95" s="33"/>
      <c r="F95" s="33"/>
      <c r="M95" s="33"/>
    </row>
    <row r="96" spans="2:13" customFormat="1" x14ac:dyDescent="0.25">
      <c r="B96" s="32"/>
      <c r="C96" s="32"/>
      <c r="D96" s="32"/>
      <c r="E96" s="33"/>
      <c r="F96" s="33"/>
      <c r="M96" s="33"/>
    </row>
    <row r="97" spans="2:13" customFormat="1" x14ac:dyDescent="0.25">
      <c r="B97" s="32"/>
      <c r="C97" s="32"/>
      <c r="D97" s="32"/>
      <c r="E97" s="33"/>
      <c r="F97" s="33"/>
      <c r="M97" s="33"/>
    </row>
    <row r="98" spans="2:13" customFormat="1" x14ac:dyDescent="0.25">
      <c r="B98" s="32"/>
      <c r="C98" s="32"/>
      <c r="D98" s="32"/>
      <c r="E98" s="33"/>
      <c r="F98" s="33"/>
      <c r="M98" s="33"/>
    </row>
    <row r="99" spans="2:13" customFormat="1" x14ac:dyDescent="0.25">
      <c r="B99" s="32"/>
      <c r="C99" s="32"/>
      <c r="D99" s="32"/>
      <c r="E99" s="33"/>
      <c r="F99" s="33"/>
      <c r="M99" s="33"/>
    </row>
    <row r="100" spans="2:13" customFormat="1" x14ac:dyDescent="0.25">
      <c r="B100" s="32"/>
      <c r="C100" s="32"/>
      <c r="D100" s="32"/>
      <c r="E100" s="33"/>
      <c r="F100" s="33"/>
      <c r="M100" s="33"/>
    </row>
    <row r="101" spans="2:13" customFormat="1" x14ac:dyDescent="0.25">
      <c r="B101" s="32"/>
      <c r="C101" s="32"/>
      <c r="D101" s="32"/>
      <c r="E101" s="33"/>
      <c r="F101" s="33"/>
      <c r="M101" s="33"/>
    </row>
    <row r="102" spans="2:13" customFormat="1" x14ac:dyDescent="0.25">
      <c r="B102" s="33"/>
      <c r="C102" s="33"/>
      <c r="D102" s="33"/>
      <c r="E102" s="33"/>
      <c r="F102" s="33"/>
      <c r="G102" s="2"/>
      <c r="I102" s="1"/>
      <c r="J102" s="1"/>
      <c r="M102" s="32"/>
    </row>
  </sheetData>
  <autoFilter ref="A1:K48"/>
  <dataConsolidate link="1"/>
  <mergeCells count="2">
    <mergeCell ref="C2:D2"/>
    <mergeCell ref="E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showGridLines="0" tabSelected="1" zoomScaleNormal="100" workbookViewId="0">
      <selection activeCell="B9" sqref="B9"/>
    </sheetView>
  </sheetViews>
  <sheetFormatPr baseColWidth="10" defaultColWidth="57.7109375" defaultRowHeight="14.25" x14ac:dyDescent="0.2"/>
  <cols>
    <col min="1" max="1" width="57.7109375" style="46"/>
    <col min="2" max="2" width="15.7109375" style="47" customWidth="1"/>
    <col min="3" max="5" width="17.7109375" style="47" hidden="1" customWidth="1"/>
    <col min="6" max="7" width="15.7109375" style="47" customWidth="1"/>
    <col min="8" max="8" width="2" style="47" customWidth="1"/>
    <col min="9" max="9" width="15.7109375" style="47" customWidth="1"/>
    <col min="10" max="10" width="15.7109375" style="52" customWidth="1"/>
    <col min="11" max="13" width="15.7109375" style="47" customWidth="1"/>
    <col min="14" max="14" width="4.5703125" style="46" customWidth="1"/>
    <col min="15" max="15" width="47.5703125" style="46" customWidth="1"/>
    <col min="16" max="16384" width="57.7109375" style="46"/>
  </cols>
  <sheetData>
    <row r="1" spans="1:15" ht="63.75" customHeight="1" x14ac:dyDescent="0.2"/>
    <row r="2" spans="1:15" s="69" customFormat="1" ht="66.75" customHeight="1" x14ac:dyDescent="0.6">
      <c r="A2" s="67" t="s">
        <v>195</v>
      </c>
      <c r="B2" s="68"/>
      <c r="C2" s="68"/>
      <c r="D2" s="68"/>
      <c r="E2" s="68"/>
      <c r="I2" s="70"/>
      <c r="J2" s="71"/>
      <c r="K2" s="68"/>
      <c r="L2" s="68"/>
      <c r="M2" s="68"/>
    </row>
    <row r="3" spans="1:15" s="69" customFormat="1" ht="22.5" customHeight="1" x14ac:dyDescent="0.55000000000000004">
      <c r="A3" s="141" t="s">
        <v>196</v>
      </c>
      <c r="B3" s="68"/>
      <c r="C3" s="68"/>
      <c r="D3" s="68"/>
      <c r="E3" s="68"/>
      <c r="I3" s="68"/>
      <c r="J3" s="71"/>
      <c r="K3" s="68"/>
      <c r="L3" s="68"/>
      <c r="M3" s="68"/>
    </row>
    <row r="4" spans="1:15" ht="5.25" customHeight="1" x14ac:dyDescent="0.2">
      <c r="F4" s="46"/>
      <c r="G4" s="46"/>
      <c r="H4" s="46"/>
      <c r="K4" s="46"/>
      <c r="L4" s="46"/>
      <c r="M4" s="46"/>
    </row>
    <row r="5" spans="1:15" s="69" customFormat="1" ht="22.5" customHeight="1" x14ac:dyDescent="0.55000000000000004">
      <c r="A5" s="62" t="s">
        <v>88</v>
      </c>
      <c r="B5" s="68"/>
      <c r="C5" s="68"/>
      <c r="D5" s="68"/>
      <c r="E5" s="68"/>
      <c r="I5" s="68"/>
      <c r="J5" s="71"/>
      <c r="K5" s="68"/>
      <c r="L5" s="68"/>
      <c r="M5" s="68"/>
    </row>
    <row r="6" spans="1:15" s="77" customFormat="1" ht="29.25" customHeight="1" x14ac:dyDescent="0.2">
      <c r="E6" s="74"/>
      <c r="G6" s="74"/>
      <c r="H6" s="74"/>
      <c r="I6" s="74"/>
      <c r="J6" s="105"/>
      <c r="K6" s="106"/>
      <c r="L6" s="107"/>
      <c r="M6" s="108"/>
    </row>
    <row r="7" spans="1:15" s="77" customFormat="1" ht="15" customHeight="1" x14ac:dyDescent="0.2">
      <c r="A7" s="109" t="s">
        <v>98</v>
      </c>
      <c r="B7" s="110"/>
      <c r="C7" s="110"/>
      <c r="D7" s="110"/>
      <c r="E7" s="74"/>
      <c r="J7" s="105"/>
      <c r="K7" s="74"/>
      <c r="L7" s="74"/>
      <c r="M7" s="74"/>
    </row>
    <row r="8" spans="1:15" s="77" customFormat="1" ht="14.25" customHeight="1" thickBot="1" x14ac:dyDescent="0.25">
      <c r="B8" s="74"/>
      <c r="C8" s="74"/>
      <c r="D8" s="74"/>
      <c r="E8" s="74"/>
      <c r="F8" s="74"/>
      <c r="J8" s="105"/>
      <c r="K8" s="74"/>
      <c r="L8" s="74"/>
      <c r="M8" s="74"/>
    </row>
    <row r="9" spans="1:15" s="74" customFormat="1" ht="23.1" customHeight="1" thickBot="1" x14ac:dyDescent="0.3">
      <c r="A9" s="99" t="s">
        <v>140</v>
      </c>
      <c r="B9" s="100">
        <v>200</v>
      </c>
      <c r="J9" s="105"/>
      <c r="K9" s="101" t="s">
        <v>99</v>
      </c>
      <c r="L9" s="166"/>
      <c r="M9" s="167"/>
    </row>
    <row r="10" spans="1:15" s="74" customFormat="1" ht="23.1" customHeight="1" thickBot="1" x14ac:dyDescent="0.3">
      <c r="A10" s="99" t="s">
        <v>139</v>
      </c>
      <c r="B10" s="100">
        <v>12</v>
      </c>
      <c r="J10" s="105"/>
      <c r="K10" s="103" t="s">
        <v>100</v>
      </c>
      <c r="L10" s="166"/>
      <c r="M10" s="167"/>
    </row>
    <row r="11" spans="1:15" s="74" customFormat="1" ht="23.1" customHeight="1" thickBot="1" x14ac:dyDescent="0.3">
      <c r="A11" s="99" t="s">
        <v>112</v>
      </c>
      <c r="B11" s="102">
        <v>0</v>
      </c>
      <c r="J11" s="105"/>
      <c r="K11" s="104" t="s">
        <v>101</v>
      </c>
      <c r="L11" s="166"/>
      <c r="M11" s="167"/>
    </row>
    <row r="12" spans="1:15" s="77" customFormat="1" ht="23.1" customHeight="1" thickBot="1" x14ac:dyDescent="0.25">
      <c r="A12" s="99" t="s">
        <v>113</v>
      </c>
      <c r="B12" s="102">
        <v>0</v>
      </c>
      <c r="C12" s="74"/>
      <c r="D12" s="74"/>
      <c r="E12" s="74"/>
      <c r="F12" s="74"/>
      <c r="J12" s="105"/>
      <c r="K12" s="103" t="s">
        <v>102</v>
      </c>
      <c r="L12" s="166"/>
      <c r="M12" s="167"/>
    </row>
    <row r="13" spans="1:15" s="77" customFormat="1" ht="23.1" customHeight="1" thickBot="1" x14ac:dyDescent="0.25">
      <c r="A13" s="99" t="s">
        <v>138</v>
      </c>
      <c r="B13" s="152">
        <v>-0.55000000000000004</v>
      </c>
      <c r="C13" s="74"/>
      <c r="D13" s="74"/>
      <c r="E13" s="74"/>
      <c r="F13" s="74"/>
      <c r="J13" s="105"/>
    </row>
    <row r="14" spans="1:15" s="49" customFormat="1" ht="36" customHeight="1" thickBot="1" x14ac:dyDescent="0.25">
      <c r="B14" s="48"/>
      <c r="C14" s="48"/>
      <c r="D14" s="48"/>
      <c r="E14" s="48"/>
      <c r="F14" s="48"/>
      <c r="G14" s="48"/>
      <c r="H14" s="48"/>
      <c r="I14" s="48"/>
      <c r="J14" s="53"/>
      <c r="K14" s="48"/>
      <c r="L14" s="48"/>
      <c r="M14" s="48"/>
    </row>
    <row r="15" spans="1:15" s="49" customFormat="1" ht="36" customHeight="1" x14ac:dyDescent="0.2">
      <c r="A15" s="170" t="s">
        <v>137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O15" s="111"/>
    </row>
    <row r="16" spans="1:15" s="49" customFormat="1" ht="15" x14ac:dyDescent="0.2">
      <c r="A16" s="128"/>
      <c r="B16" s="48"/>
      <c r="C16" s="48"/>
      <c r="D16" s="48"/>
      <c r="E16" s="48"/>
      <c r="F16" s="48"/>
      <c r="G16" s="48"/>
      <c r="H16" s="48"/>
      <c r="I16" s="48"/>
      <c r="J16" s="53"/>
      <c r="K16" s="48"/>
      <c r="L16" s="48"/>
      <c r="M16" s="123"/>
      <c r="O16" s="111"/>
    </row>
    <row r="17" spans="1:15" s="77" customFormat="1" ht="30" customHeight="1" x14ac:dyDescent="0.2">
      <c r="A17" s="124" t="s">
        <v>59</v>
      </c>
      <c r="B17" s="72" t="s">
        <v>124</v>
      </c>
      <c r="C17" s="73" t="s">
        <v>90</v>
      </c>
      <c r="D17" s="73" t="s">
        <v>91</v>
      </c>
      <c r="E17" s="73" t="s">
        <v>62</v>
      </c>
      <c r="F17" s="72" t="s">
        <v>69</v>
      </c>
      <c r="G17" s="72" t="s">
        <v>73</v>
      </c>
      <c r="H17" s="83"/>
      <c r="I17" s="75" t="s">
        <v>89</v>
      </c>
      <c r="J17" s="76" t="s">
        <v>34</v>
      </c>
      <c r="K17" s="72" t="s">
        <v>110</v>
      </c>
      <c r="L17" s="72" t="s">
        <v>4</v>
      </c>
      <c r="M17" s="125" t="s">
        <v>1</v>
      </c>
      <c r="O17" s="111"/>
    </row>
    <row r="18" spans="1:15" s="74" customFormat="1" ht="30" customHeight="1" x14ac:dyDescent="0.25">
      <c r="A18" s="126" t="s">
        <v>205</v>
      </c>
      <c r="B18" s="78">
        <f>IF($A18="Keine Auswahl",0,$B$9)</f>
        <v>200</v>
      </c>
      <c r="C18" s="79">
        <f>IF(A18="Keine Auswahl",0,1)</f>
        <v>1</v>
      </c>
      <c r="D18" s="80">
        <f>B18*C18</f>
        <v>200</v>
      </c>
      <c r="E18" s="80">
        <f>VLOOKUP(A18,Platten_Timber_Werte,9,FALSE)</f>
        <v>22.26</v>
      </c>
      <c r="F18" s="79">
        <f>IF($A18="Keine Auswahl",0,ROUNDUP($D18/$E18,0))</f>
        <v>9</v>
      </c>
      <c r="G18" s="79">
        <f>F18*E18</f>
        <v>200.34</v>
      </c>
      <c r="I18" s="81">
        <f>VLOOKUP(A18,Platten_Timber_Werte,11,FALSE)</f>
        <v>25.56</v>
      </c>
      <c r="J18" s="82">
        <f>IF($A18="Keine Auswahl",0,$B$11)</f>
        <v>0</v>
      </c>
      <c r="K18" s="81">
        <f>I18-(I18*J18)</f>
        <v>25.56</v>
      </c>
      <c r="L18" s="79" t="s">
        <v>71</v>
      </c>
      <c r="M18" s="127">
        <f>E18*F18*K18</f>
        <v>5120.6903999999995</v>
      </c>
      <c r="O18" s="111"/>
    </row>
    <row r="19" spans="1:15" s="49" customFormat="1" ht="15" x14ac:dyDescent="0.2">
      <c r="A19" s="122"/>
      <c r="B19" s="48"/>
      <c r="C19" s="48"/>
      <c r="D19" s="48"/>
      <c r="E19" s="48"/>
      <c r="F19" s="48"/>
      <c r="G19" s="48"/>
      <c r="H19" s="48"/>
      <c r="I19" s="48"/>
      <c r="J19" s="53"/>
      <c r="K19" s="48"/>
      <c r="L19" s="48"/>
      <c r="M19" s="123"/>
      <c r="O19" s="111"/>
    </row>
    <row r="20" spans="1:15" s="77" customFormat="1" ht="30" customHeight="1" x14ac:dyDescent="0.2">
      <c r="A20" s="124" t="s">
        <v>121</v>
      </c>
      <c r="B20" s="72" t="s">
        <v>123</v>
      </c>
      <c r="C20" s="73" t="s">
        <v>126</v>
      </c>
      <c r="D20" s="73" t="s">
        <v>127</v>
      </c>
      <c r="E20" s="73" t="s">
        <v>125</v>
      </c>
      <c r="F20" s="72" t="s">
        <v>122</v>
      </c>
      <c r="G20" s="72" t="s">
        <v>128</v>
      </c>
      <c r="H20" s="83"/>
      <c r="I20" s="75" t="s">
        <v>89</v>
      </c>
      <c r="J20" s="76" t="s">
        <v>34</v>
      </c>
      <c r="K20" s="72" t="s">
        <v>110</v>
      </c>
      <c r="L20" s="72" t="s">
        <v>4</v>
      </c>
      <c r="M20" s="125" t="s">
        <v>1</v>
      </c>
      <c r="O20" s="111"/>
    </row>
    <row r="21" spans="1:15" s="74" customFormat="1" ht="30" customHeight="1" x14ac:dyDescent="0.25">
      <c r="A21" s="126" t="s">
        <v>241</v>
      </c>
      <c r="B21" s="78">
        <f>IF($A21="Keine Auswahl",0,$B$9)</f>
        <v>200</v>
      </c>
      <c r="C21" s="79">
        <f>VLOOKUP(A18,Platten_Werte,IF(B13=-0.55,14,(IF(B13=-1,15,16))),FALSE)</f>
        <v>8.35</v>
      </c>
      <c r="D21" s="80">
        <f>B21*C21</f>
        <v>1670</v>
      </c>
      <c r="E21" s="80">
        <f>VLOOKUP($A21,Putze_Zubehör_Werte,3,FALSE)</f>
        <v>200</v>
      </c>
      <c r="F21" s="79">
        <f>IF($A21="Keine Auswahl",0,ROUNDUP($D21/$E21,0))</f>
        <v>9</v>
      </c>
      <c r="G21" s="79">
        <f>F21*E21</f>
        <v>1800</v>
      </c>
      <c r="I21" s="81">
        <f>VLOOKUP(A21,Putze_Zubehör_Werte,10,FALSE)</f>
        <v>127.56</v>
      </c>
      <c r="J21" s="82">
        <f>IF($A21="Keine Auswahl",0,$B$12)</f>
        <v>0</v>
      </c>
      <c r="K21" s="81">
        <f>I21-(I21*J21)</f>
        <v>127.56</v>
      </c>
      <c r="L21" s="79" t="s">
        <v>38</v>
      </c>
      <c r="M21" s="127">
        <f>F21*K21</f>
        <v>1148.04</v>
      </c>
      <c r="O21" s="111"/>
    </row>
    <row r="22" spans="1:15" s="49" customFormat="1" ht="15" x14ac:dyDescent="0.2">
      <c r="A22" s="122"/>
      <c r="B22" s="48"/>
      <c r="C22" s="48"/>
      <c r="D22" s="48"/>
      <c r="E22" s="48"/>
      <c r="F22" s="48"/>
      <c r="G22" s="48"/>
      <c r="H22" s="48"/>
      <c r="I22" s="48"/>
      <c r="J22" s="53"/>
      <c r="K22" s="48"/>
      <c r="L22" s="48"/>
      <c r="M22" s="123"/>
      <c r="O22" s="111"/>
    </row>
    <row r="23" spans="1:15" s="77" customFormat="1" ht="30" customHeight="1" x14ac:dyDescent="0.2">
      <c r="A23" s="124" t="s">
        <v>144</v>
      </c>
      <c r="B23" s="72" t="s">
        <v>70</v>
      </c>
      <c r="C23" s="73" t="s">
        <v>92</v>
      </c>
      <c r="D23" s="73" t="s">
        <v>93</v>
      </c>
      <c r="E23" s="73" t="s">
        <v>63</v>
      </c>
      <c r="F23" s="72" t="s">
        <v>68</v>
      </c>
      <c r="G23" s="72" t="s">
        <v>74</v>
      </c>
      <c r="H23" s="83"/>
      <c r="I23" s="75" t="s">
        <v>89</v>
      </c>
      <c r="J23" s="76" t="s">
        <v>34</v>
      </c>
      <c r="K23" s="72" t="s">
        <v>110</v>
      </c>
      <c r="L23" s="72" t="s">
        <v>4</v>
      </c>
      <c r="M23" s="125" t="s">
        <v>1</v>
      </c>
      <c r="O23" s="111"/>
    </row>
    <row r="24" spans="1:15" s="74" customFormat="1" ht="30" customHeight="1" x14ac:dyDescent="0.25">
      <c r="A24" s="126" t="s">
        <v>61</v>
      </c>
      <c r="B24" s="78">
        <f>IF($A24="Keine Auswahl",0,$B$9)</f>
        <v>200</v>
      </c>
      <c r="C24" s="79">
        <f>VLOOKUP(A24,Putze_Zubehör_Werte,6,FALSE)</f>
        <v>7.5</v>
      </c>
      <c r="D24" s="80">
        <f>B24*C24</f>
        <v>1500</v>
      </c>
      <c r="E24" s="80">
        <f>VLOOKUP(A24,Putze_Zubehör_Werte,3,FALSE)</f>
        <v>25</v>
      </c>
      <c r="F24" s="79">
        <f>IF($A24="Keine Auswahl",0,ROUNDUP($D24/$E24,0))</f>
        <v>60</v>
      </c>
      <c r="G24" s="79">
        <f>F24*E24</f>
        <v>1500</v>
      </c>
      <c r="I24" s="81">
        <f>VLOOKUP(A24,Putze_Zubehör_Werte,(IF(F24&lt;(VLOOKUP(A24,Putze_Zubehör_Werte,3,FALSE)),10,9)),FALSE)</f>
        <v>1.28</v>
      </c>
      <c r="J24" s="82">
        <f>IF($A24="Keine Auswahl",0,$B$12)</f>
        <v>0</v>
      </c>
      <c r="K24" s="81">
        <f>I24-(I24*J24)</f>
        <v>1.28</v>
      </c>
      <c r="L24" s="79" t="s">
        <v>7</v>
      </c>
      <c r="M24" s="127">
        <f>E24*F24*K24</f>
        <v>1920</v>
      </c>
      <c r="O24" s="111"/>
    </row>
    <row r="25" spans="1:15" s="49" customFormat="1" ht="15" x14ac:dyDescent="0.2">
      <c r="A25" s="122"/>
      <c r="B25" s="48"/>
      <c r="C25" s="48"/>
      <c r="D25" s="48"/>
      <c r="E25" s="48"/>
      <c r="F25" s="48"/>
      <c r="G25" s="48"/>
      <c r="H25" s="48"/>
      <c r="I25" s="48"/>
      <c r="J25" s="53"/>
      <c r="K25" s="48"/>
      <c r="L25" s="48"/>
      <c r="M25" s="123"/>
    </row>
    <row r="26" spans="1:15" s="77" customFormat="1" ht="30" customHeight="1" x14ac:dyDescent="0.2">
      <c r="A26" s="124" t="s">
        <v>60</v>
      </c>
      <c r="B26" s="72" t="s">
        <v>70</v>
      </c>
      <c r="C26" s="73" t="s">
        <v>94</v>
      </c>
      <c r="D26" s="73" t="s">
        <v>95</v>
      </c>
      <c r="E26" s="73" t="s">
        <v>64</v>
      </c>
      <c r="F26" s="72" t="s">
        <v>67</v>
      </c>
      <c r="G26" s="72" t="s">
        <v>75</v>
      </c>
      <c r="H26" s="83"/>
      <c r="I26" s="75" t="s">
        <v>89</v>
      </c>
      <c r="J26" s="76" t="s">
        <v>34</v>
      </c>
      <c r="K26" s="72" t="s">
        <v>110</v>
      </c>
      <c r="L26" s="72" t="s">
        <v>4</v>
      </c>
      <c r="M26" s="125" t="s">
        <v>1</v>
      </c>
      <c r="O26" s="111"/>
    </row>
    <row r="27" spans="1:15" s="74" customFormat="1" ht="30" customHeight="1" x14ac:dyDescent="0.25">
      <c r="A27" s="126" t="s">
        <v>186</v>
      </c>
      <c r="B27" s="78">
        <f>IF($A27="Keine Auswahl",0,$B$9)</f>
        <v>200</v>
      </c>
      <c r="C27" s="79">
        <f>VLOOKUP(A27,Putze_Zubehör_Werte,6,FALSE)</f>
        <v>1</v>
      </c>
      <c r="D27" s="80">
        <f>B27*C27</f>
        <v>200</v>
      </c>
      <c r="E27" s="80">
        <f>VLOOKUP(A27,Putze_Zubehör_Werte,3,FALSE)</f>
        <v>50</v>
      </c>
      <c r="F27" s="79">
        <f>IF($A27="Keine Auswahl",0,ROUNDUP($D27/$E27,0))</f>
        <v>4</v>
      </c>
      <c r="G27" s="79">
        <f>F27*E27</f>
        <v>200</v>
      </c>
      <c r="I27" s="81">
        <f>VLOOKUP(A27,Putze_Zubehör_Werte,10,FALSE)</f>
        <v>1.87</v>
      </c>
      <c r="J27" s="82">
        <f>IF($A27="Keine Auswahl",0,$B$12)</f>
        <v>0</v>
      </c>
      <c r="K27" s="81">
        <f>I27-(I27*J27)</f>
        <v>1.87</v>
      </c>
      <c r="L27" s="79" t="s">
        <v>3</v>
      </c>
      <c r="M27" s="127">
        <f>E27*F27*K27</f>
        <v>374</v>
      </c>
      <c r="O27" s="111"/>
    </row>
    <row r="28" spans="1:15" s="49" customFormat="1" ht="15" x14ac:dyDescent="0.2">
      <c r="A28" s="122"/>
      <c r="B28" s="48"/>
      <c r="C28" s="48"/>
      <c r="D28" s="48"/>
      <c r="E28" s="48"/>
      <c r="F28" s="48"/>
      <c r="G28" s="48"/>
      <c r="H28" s="48"/>
      <c r="I28" s="48"/>
      <c r="J28" s="53"/>
      <c r="K28" s="48"/>
      <c r="L28" s="48"/>
      <c r="M28" s="123"/>
    </row>
    <row r="29" spans="1:15" s="77" customFormat="1" ht="30" customHeight="1" x14ac:dyDescent="0.2">
      <c r="A29" s="124" t="s">
        <v>145</v>
      </c>
      <c r="B29" s="72" t="s">
        <v>70</v>
      </c>
      <c r="C29" s="73" t="s">
        <v>92</v>
      </c>
      <c r="D29" s="73" t="s">
        <v>93</v>
      </c>
      <c r="E29" s="73" t="s">
        <v>66</v>
      </c>
      <c r="F29" s="72" t="s">
        <v>36</v>
      </c>
      <c r="G29" s="72" t="s">
        <v>74</v>
      </c>
      <c r="H29" s="83"/>
      <c r="I29" s="75" t="s">
        <v>89</v>
      </c>
      <c r="J29" s="76" t="s">
        <v>34</v>
      </c>
      <c r="K29" s="72" t="s">
        <v>110</v>
      </c>
      <c r="L29" s="72" t="s">
        <v>4</v>
      </c>
      <c r="M29" s="125" t="s">
        <v>1</v>
      </c>
      <c r="O29" s="111"/>
    </row>
    <row r="30" spans="1:15" s="74" customFormat="1" ht="30" customHeight="1" x14ac:dyDescent="0.25">
      <c r="A30" s="126" t="s">
        <v>152</v>
      </c>
      <c r="B30" s="78">
        <f>IF($A30="Keine Auswahl",0,$B$9)</f>
        <v>200</v>
      </c>
      <c r="C30" s="79">
        <f>VLOOKUP(A30,Putze_Zubehör_Werte,6,FALSE)</f>
        <v>0.4</v>
      </c>
      <c r="D30" s="80">
        <f>B30*C30</f>
        <v>80</v>
      </c>
      <c r="E30" s="80">
        <f>VLOOKUP(A30,Putze_Zubehör_Werte,3,FALSE)</f>
        <v>25</v>
      </c>
      <c r="F30" s="79">
        <f>IF($A30="Keine Auswahl",0,ROUNDUP($D30/$E30,0))</f>
        <v>4</v>
      </c>
      <c r="G30" s="79">
        <f>F30*E30</f>
        <v>100</v>
      </c>
      <c r="I30" s="81">
        <f>VLOOKUP(A30,Putze_Zubehör_Werte,10,FALSE)</f>
        <v>4.25</v>
      </c>
      <c r="J30" s="82">
        <f>IF($A30="Keine Auswahl",0,$B$12)</f>
        <v>0</v>
      </c>
      <c r="K30" s="81">
        <f>I30-(I30*J30)</f>
        <v>4.25</v>
      </c>
      <c r="L30" s="79" t="s">
        <v>7</v>
      </c>
      <c r="M30" s="127">
        <f>E30*F30*K30</f>
        <v>425</v>
      </c>
      <c r="O30" s="111"/>
    </row>
    <row r="31" spans="1:15" s="49" customFormat="1" ht="15" x14ac:dyDescent="0.2">
      <c r="A31" s="122"/>
      <c r="B31" s="48"/>
      <c r="C31" s="48"/>
      <c r="D31" s="48"/>
      <c r="E31" s="48"/>
      <c r="F31" s="48"/>
      <c r="G31" s="48"/>
      <c r="H31" s="48"/>
      <c r="I31" s="48"/>
      <c r="J31" s="53"/>
      <c r="K31" s="48"/>
      <c r="L31" s="48"/>
      <c r="M31" s="123"/>
    </row>
    <row r="32" spans="1:15" s="77" customFormat="1" ht="30" customHeight="1" x14ac:dyDescent="0.2">
      <c r="A32" s="124" t="s">
        <v>183</v>
      </c>
      <c r="B32" s="72" t="s">
        <v>70</v>
      </c>
      <c r="C32" s="73" t="s">
        <v>92</v>
      </c>
      <c r="D32" s="73" t="s">
        <v>93</v>
      </c>
      <c r="E32" s="73" t="s">
        <v>65</v>
      </c>
      <c r="F32" s="72" t="s">
        <v>77</v>
      </c>
      <c r="G32" s="72" t="s">
        <v>74</v>
      </c>
      <c r="H32" s="83"/>
      <c r="I32" s="75" t="s">
        <v>89</v>
      </c>
      <c r="J32" s="76" t="s">
        <v>34</v>
      </c>
      <c r="K32" s="72" t="s">
        <v>110</v>
      </c>
      <c r="L32" s="72" t="s">
        <v>4</v>
      </c>
      <c r="M32" s="125" t="s">
        <v>1</v>
      </c>
      <c r="O32" s="111"/>
    </row>
    <row r="33" spans="1:15" s="74" customFormat="1" ht="30" customHeight="1" x14ac:dyDescent="0.25">
      <c r="A33" s="126" t="s">
        <v>105</v>
      </c>
      <c r="B33" s="78">
        <f>IF($A33="Keine Auswahl",0,$B$9)</f>
        <v>0</v>
      </c>
      <c r="C33" s="79">
        <f>VLOOKUP(A33,Putze_Zubehör_Werte,6,FALSE)</f>
        <v>0</v>
      </c>
      <c r="D33" s="80">
        <f>B33*C33</f>
        <v>0</v>
      </c>
      <c r="E33" s="80">
        <f>VLOOKUP(A33,Putze_Zubehör_Werte,3,FALSE)</f>
        <v>0</v>
      </c>
      <c r="F33" s="79">
        <f>IF($A33="Keine Auswahl",0,ROUNDUP($D33/$E33,0))</f>
        <v>0</v>
      </c>
      <c r="G33" s="79">
        <f>F33*E33</f>
        <v>0</v>
      </c>
      <c r="I33" s="81">
        <f>VLOOKUP(A33,Putze_Zubehör_Werte,10,FALSE)</f>
        <v>0</v>
      </c>
      <c r="J33" s="82">
        <f>IF($A33="Keine Auswahl",0,$B$12)</f>
        <v>0</v>
      </c>
      <c r="K33" s="81">
        <f>I33-(I33*J33)</f>
        <v>0</v>
      </c>
      <c r="L33" s="79" t="s">
        <v>7</v>
      </c>
      <c r="M33" s="127">
        <f>E33*F33*K33</f>
        <v>0</v>
      </c>
      <c r="O33" s="111"/>
    </row>
    <row r="34" spans="1:15" s="49" customFormat="1" ht="15" x14ac:dyDescent="0.2">
      <c r="A34" s="122"/>
      <c r="B34" s="48"/>
      <c r="C34" s="48"/>
      <c r="D34" s="48"/>
      <c r="E34" s="48"/>
      <c r="F34" s="48"/>
      <c r="G34" s="48"/>
      <c r="H34" s="48"/>
      <c r="I34" s="48"/>
      <c r="J34" s="53"/>
      <c r="K34" s="48"/>
      <c r="L34" s="48"/>
      <c r="M34" s="123"/>
    </row>
    <row r="35" spans="1:15" s="77" customFormat="1" ht="30" customHeight="1" x14ac:dyDescent="0.2">
      <c r="A35" s="124" t="s">
        <v>146</v>
      </c>
      <c r="B35" s="72" t="s">
        <v>70</v>
      </c>
      <c r="C35" s="73" t="s">
        <v>92</v>
      </c>
      <c r="D35" s="73" t="s">
        <v>93</v>
      </c>
      <c r="E35" s="73" t="s">
        <v>65</v>
      </c>
      <c r="F35" s="72" t="s">
        <v>77</v>
      </c>
      <c r="G35" s="72" t="s">
        <v>74</v>
      </c>
      <c r="H35" s="83"/>
      <c r="I35" s="75" t="s">
        <v>89</v>
      </c>
      <c r="J35" s="76" t="s">
        <v>34</v>
      </c>
      <c r="K35" s="72" t="s">
        <v>110</v>
      </c>
      <c r="L35" s="72" t="s">
        <v>4</v>
      </c>
      <c r="M35" s="125" t="s">
        <v>1</v>
      </c>
      <c r="O35" s="111"/>
    </row>
    <row r="36" spans="1:15" s="74" customFormat="1" ht="30" customHeight="1" x14ac:dyDescent="0.25">
      <c r="A36" s="126" t="s">
        <v>162</v>
      </c>
      <c r="B36" s="78">
        <f>IF($A36="Keine Auswahl",0,$B$9)</f>
        <v>200</v>
      </c>
      <c r="C36" s="79">
        <f>VLOOKUP(A36,Putze_Zubehör_Werte,6,FALSE)</f>
        <v>2.4</v>
      </c>
      <c r="D36" s="80">
        <f>B36*C36</f>
        <v>480</v>
      </c>
      <c r="E36" s="80">
        <f>VLOOKUP(A36,Putze_Zubehör_Werte,3,FALSE)</f>
        <v>25</v>
      </c>
      <c r="F36" s="79">
        <f>IF($A36="Keine Auswahl",0,ROUNDUP($D36/$E36,0))</f>
        <v>20</v>
      </c>
      <c r="G36" s="79">
        <f>F36*E36</f>
        <v>500</v>
      </c>
      <c r="I36" s="81">
        <f>VLOOKUP(A36,Putze_Zubehör_Werte,(IF(F36&lt;(VLOOKUP(A36,Putze_Zubehör_Werte,3,FALSE)),10,9)),FALSE)</f>
        <v>1.95</v>
      </c>
      <c r="J36" s="82">
        <f>IF($A36="Keine Auswahl",0,$B$12)</f>
        <v>0</v>
      </c>
      <c r="K36" s="81">
        <f>I36-(I36*J36)</f>
        <v>1.95</v>
      </c>
      <c r="L36" s="79" t="s">
        <v>7</v>
      </c>
      <c r="M36" s="127">
        <f>E36*F36*K36</f>
        <v>975</v>
      </c>
      <c r="O36" s="111"/>
    </row>
    <row r="37" spans="1:15" s="49" customFormat="1" ht="15" x14ac:dyDescent="0.2">
      <c r="A37" s="122"/>
      <c r="B37" s="48"/>
      <c r="C37" s="48"/>
      <c r="D37" s="48"/>
      <c r="E37" s="48"/>
      <c r="F37" s="48"/>
      <c r="G37" s="48"/>
      <c r="H37" s="48"/>
      <c r="I37" s="48"/>
      <c r="J37" s="53"/>
      <c r="K37" s="48"/>
      <c r="L37" s="48"/>
      <c r="M37" s="123"/>
    </row>
    <row r="38" spans="1:15" s="77" customFormat="1" ht="30" customHeight="1" x14ac:dyDescent="0.2">
      <c r="A38" s="124" t="s">
        <v>189</v>
      </c>
      <c r="B38" s="72" t="s">
        <v>70</v>
      </c>
      <c r="C38" s="73" t="s">
        <v>92</v>
      </c>
      <c r="D38" s="73" t="s">
        <v>93</v>
      </c>
      <c r="E38" s="73" t="s">
        <v>65</v>
      </c>
      <c r="F38" s="72" t="s">
        <v>77</v>
      </c>
      <c r="G38" s="72" t="s">
        <v>74</v>
      </c>
      <c r="H38" s="83"/>
      <c r="I38" s="75" t="s">
        <v>89</v>
      </c>
      <c r="J38" s="76" t="s">
        <v>34</v>
      </c>
      <c r="K38" s="72" t="s">
        <v>110</v>
      </c>
      <c r="L38" s="72" t="s">
        <v>4</v>
      </c>
      <c r="M38" s="125" t="s">
        <v>1</v>
      </c>
      <c r="O38" s="111"/>
    </row>
    <row r="39" spans="1:15" s="74" customFormat="1" ht="30" customHeight="1" x14ac:dyDescent="0.25">
      <c r="A39" s="126" t="s">
        <v>105</v>
      </c>
      <c r="B39" s="78">
        <f>IF($A39="Keine Auswahl",0,$B$9)</f>
        <v>0</v>
      </c>
      <c r="C39" s="79">
        <f>VLOOKUP(A39,Putze_Zubehör_Werte,6,FALSE)</f>
        <v>0</v>
      </c>
      <c r="D39" s="80">
        <f>B39*C39</f>
        <v>0</v>
      </c>
      <c r="E39" s="80">
        <f>VLOOKUP(A39,Putze_Zubehör_Werte,3,FALSE)</f>
        <v>0</v>
      </c>
      <c r="F39" s="79">
        <f>IF($A39="Keine Auswahl",0,ROUNDUP($D39/$E39,0))</f>
        <v>0</v>
      </c>
      <c r="G39" s="79">
        <f>F39*E39</f>
        <v>0</v>
      </c>
      <c r="I39" s="81">
        <f>VLOOKUP(A39,Putze_Zubehör_Werte,(IF(F39&lt;(VLOOKUP(A39,Putze_Zubehör_Werte,3,FALSE)),10,9)),FALSE)</f>
        <v>0</v>
      </c>
      <c r="J39" s="82">
        <f>IF($A39="Keine Auswahl",0,$B$12)</f>
        <v>0</v>
      </c>
      <c r="K39" s="81">
        <f>I39-(I39*J39)</f>
        <v>0</v>
      </c>
      <c r="L39" s="79" t="s">
        <v>7</v>
      </c>
      <c r="M39" s="127">
        <f>E39*F39*K39</f>
        <v>0</v>
      </c>
      <c r="O39" s="111"/>
    </row>
    <row r="40" spans="1:15" s="49" customFormat="1" ht="15" x14ac:dyDescent="0.2">
      <c r="A40" s="122"/>
      <c r="B40" s="48"/>
      <c r="C40" s="48"/>
      <c r="D40" s="48"/>
      <c r="E40" s="48"/>
      <c r="F40" s="48"/>
      <c r="G40" s="48"/>
      <c r="H40" s="48"/>
      <c r="I40" s="48"/>
      <c r="J40" s="53"/>
      <c r="K40" s="48"/>
      <c r="L40" s="48"/>
      <c r="M40" s="123"/>
    </row>
    <row r="41" spans="1:15" s="77" customFormat="1" ht="30" customHeight="1" x14ac:dyDescent="0.2">
      <c r="A41" s="124" t="s">
        <v>149</v>
      </c>
      <c r="B41" s="72" t="s">
        <v>70</v>
      </c>
      <c r="C41" s="73" t="s">
        <v>92</v>
      </c>
      <c r="D41" s="73" t="s">
        <v>93</v>
      </c>
      <c r="E41" s="73" t="s">
        <v>65</v>
      </c>
      <c r="F41" s="72" t="s">
        <v>77</v>
      </c>
      <c r="G41" s="72" t="s">
        <v>74</v>
      </c>
      <c r="H41" s="83"/>
      <c r="I41" s="75" t="s">
        <v>89</v>
      </c>
      <c r="J41" s="76" t="s">
        <v>34</v>
      </c>
      <c r="K41" s="72" t="s">
        <v>110</v>
      </c>
      <c r="L41" s="72" t="s">
        <v>4</v>
      </c>
      <c r="M41" s="125" t="s">
        <v>1</v>
      </c>
      <c r="O41" s="111"/>
    </row>
    <row r="42" spans="1:15" s="74" customFormat="1" ht="30" customHeight="1" x14ac:dyDescent="0.25">
      <c r="A42" s="126" t="s">
        <v>105</v>
      </c>
      <c r="B42" s="78">
        <f>IF($A42="Keine Auswahl",0,$B$9)</f>
        <v>0</v>
      </c>
      <c r="C42" s="79">
        <f>VLOOKUP(A42,Putze_Zubehör_Werte,6,FALSE)</f>
        <v>0</v>
      </c>
      <c r="D42" s="80">
        <f>B42*C42</f>
        <v>0</v>
      </c>
      <c r="E42" s="80">
        <f>VLOOKUP(A42,Putze_Zubehör_Werte,3,FALSE)</f>
        <v>0</v>
      </c>
      <c r="F42" s="79">
        <f>IF($A42="Keine Auswahl",0,ROUNDUP($D42/$E42,0))</f>
        <v>0</v>
      </c>
      <c r="G42" s="79">
        <f>F42*E42</f>
        <v>0</v>
      </c>
      <c r="I42" s="81">
        <f>VLOOKUP(A42,Putze_Zubehör_Werte,10,FALSE)</f>
        <v>0</v>
      </c>
      <c r="J42" s="82">
        <f>IF($A42="Keine Auswahl",0,$B$12)</f>
        <v>0</v>
      </c>
      <c r="K42" s="81">
        <f>I42-(I42*J42)</f>
        <v>0</v>
      </c>
      <c r="L42" s="79" t="s">
        <v>7</v>
      </c>
      <c r="M42" s="127">
        <f>E42*F42*K42</f>
        <v>0</v>
      </c>
      <c r="O42" s="111"/>
    </row>
    <row r="43" spans="1:15" s="49" customFormat="1" ht="15" x14ac:dyDescent="0.2">
      <c r="A43" s="122" t="s">
        <v>2</v>
      </c>
      <c r="B43" s="48"/>
      <c r="C43" s="48"/>
      <c r="D43" s="48"/>
      <c r="E43" s="48"/>
      <c r="F43" s="48"/>
      <c r="G43" s="48"/>
      <c r="H43" s="48"/>
      <c r="I43" s="48"/>
      <c r="J43" s="53"/>
      <c r="K43" s="48"/>
      <c r="L43" s="48"/>
      <c r="M43" s="123"/>
    </row>
    <row r="44" spans="1:15" s="77" customFormat="1" ht="30" customHeight="1" x14ac:dyDescent="0.2">
      <c r="A44" s="124" t="s">
        <v>147</v>
      </c>
      <c r="B44" s="72" t="s">
        <v>70</v>
      </c>
      <c r="C44" s="73" t="s">
        <v>96</v>
      </c>
      <c r="D44" s="73" t="s">
        <v>97</v>
      </c>
      <c r="E44" s="73" t="s">
        <v>72</v>
      </c>
      <c r="F44" s="72" t="s">
        <v>36</v>
      </c>
      <c r="G44" s="72" t="s">
        <v>76</v>
      </c>
      <c r="H44" s="83"/>
      <c r="I44" s="75" t="s">
        <v>89</v>
      </c>
      <c r="J44" s="76" t="s">
        <v>34</v>
      </c>
      <c r="K44" s="72" t="s">
        <v>110</v>
      </c>
      <c r="L44" s="72" t="s">
        <v>4</v>
      </c>
      <c r="M44" s="125" t="s">
        <v>1</v>
      </c>
      <c r="O44" s="111"/>
    </row>
    <row r="45" spans="1:15" s="74" customFormat="1" ht="30" customHeight="1" x14ac:dyDescent="0.25">
      <c r="A45" s="126" t="s">
        <v>179</v>
      </c>
      <c r="B45" s="78">
        <f>IF($A45="Keine Auswahl",0,$B$9)</f>
        <v>200</v>
      </c>
      <c r="C45" s="79">
        <f>VLOOKUP(A45,Putze_Zubehör_Werte,6,FALSE)</f>
        <v>0.4</v>
      </c>
      <c r="D45" s="80">
        <f>B45*C45</f>
        <v>80</v>
      </c>
      <c r="E45" s="80">
        <f>VLOOKUP(A45,Putze_Zubehör_Werte,3,FALSE)</f>
        <v>15</v>
      </c>
      <c r="F45" s="79">
        <f>IF($A45="Keine Auswahl",0,ROUNDUP($D45/$E45,0))</f>
        <v>6</v>
      </c>
      <c r="G45" s="79">
        <f>F45*E45</f>
        <v>90</v>
      </c>
      <c r="I45" s="81">
        <f>VLOOKUP(A45,Putze_Zubehör_Werte,10,FALSE)</f>
        <v>11.29</v>
      </c>
      <c r="J45" s="82">
        <f>IF($A45="Keine Auswahl",0,$B$12)</f>
        <v>0</v>
      </c>
      <c r="K45" s="81">
        <f>I45-(I45*J45)</f>
        <v>11.29</v>
      </c>
      <c r="L45" s="79" t="s">
        <v>11</v>
      </c>
      <c r="M45" s="127">
        <f>E45*F45*K45</f>
        <v>1016.0999999999999</v>
      </c>
      <c r="O45" s="111"/>
    </row>
    <row r="46" spans="1:15" s="49" customFormat="1" ht="15" x14ac:dyDescent="0.2">
      <c r="A46" s="122"/>
      <c r="B46" s="48"/>
      <c r="C46" s="48"/>
      <c r="D46" s="48"/>
      <c r="E46" s="48"/>
      <c r="F46" s="48"/>
      <c r="G46" s="48"/>
      <c r="H46" s="48"/>
      <c r="I46" s="48"/>
      <c r="J46" s="53"/>
      <c r="K46" s="48"/>
      <c r="L46" s="48"/>
      <c r="M46" s="123"/>
    </row>
    <row r="47" spans="1:15" s="77" customFormat="1" ht="30" customHeight="1" x14ac:dyDescent="0.2">
      <c r="A47" s="124" t="s">
        <v>148</v>
      </c>
      <c r="B47" s="72" t="s">
        <v>70</v>
      </c>
      <c r="C47" s="73" t="s">
        <v>96</v>
      </c>
      <c r="D47" s="73" t="s">
        <v>97</v>
      </c>
      <c r="E47" s="73" t="s">
        <v>72</v>
      </c>
      <c r="F47" s="72" t="s">
        <v>36</v>
      </c>
      <c r="G47" s="72" t="s">
        <v>76</v>
      </c>
      <c r="H47" s="83"/>
      <c r="I47" s="75" t="s">
        <v>89</v>
      </c>
      <c r="J47" s="76" t="s">
        <v>34</v>
      </c>
      <c r="K47" s="72" t="s">
        <v>110</v>
      </c>
      <c r="L47" s="72" t="s">
        <v>4</v>
      </c>
      <c r="M47" s="125" t="s">
        <v>1</v>
      </c>
      <c r="O47" s="111"/>
    </row>
    <row r="48" spans="1:15" s="74" customFormat="1" ht="30" customHeight="1" thickBot="1" x14ac:dyDescent="0.3">
      <c r="A48" s="130" t="s">
        <v>105</v>
      </c>
      <c r="B48" s="131">
        <f>IF($A48="Keine Auswahl",0,$B$9)</f>
        <v>0</v>
      </c>
      <c r="C48" s="132">
        <f>VLOOKUP(A48,Putze_Zubehör_Werte,6,FALSE)</f>
        <v>0</v>
      </c>
      <c r="D48" s="133">
        <f>B48*C48</f>
        <v>0</v>
      </c>
      <c r="E48" s="133">
        <f>VLOOKUP(A48,Putze_Zubehör_Werte,3,FALSE)</f>
        <v>0</v>
      </c>
      <c r="F48" s="132">
        <f>IF($A48="Keine Auswahl",0,ROUNDUP($D48/$E48,0))</f>
        <v>0</v>
      </c>
      <c r="G48" s="132">
        <f>F48*E48</f>
        <v>0</v>
      </c>
      <c r="H48" s="134"/>
      <c r="I48" s="135">
        <f>VLOOKUP(A48,Putze_Zubehör_Werte,10,FALSE)</f>
        <v>0</v>
      </c>
      <c r="J48" s="136">
        <f>IF($A48="Keine Auswahl",0,$B$12)</f>
        <v>0</v>
      </c>
      <c r="K48" s="135">
        <f>I48-(I48*J48)</f>
        <v>0</v>
      </c>
      <c r="L48" s="132" t="s">
        <v>11</v>
      </c>
      <c r="M48" s="137">
        <f>E48*F48*K48</f>
        <v>0</v>
      </c>
      <c r="O48" s="111"/>
    </row>
    <row r="49" spans="1:15" s="49" customFormat="1" ht="15.75" thickBot="1" x14ac:dyDescent="0.25">
      <c r="B49" s="48"/>
      <c r="C49" s="48"/>
      <c r="D49" s="48"/>
      <c r="E49" s="48"/>
      <c r="F49" s="48"/>
      <c r="G49" s="48"/>
      <c r="H49" s="48"/>
      <c r="I49" s="48"/>
      <c r="J49" s="53"/>
      <c r="K49" s="48"/>
      <c r="L49" s="48"/>
      <c r="M49" s="48"/>
      <c r="O49" s="111"/>
    </row>
    <row r="50" spans="1:15" s="49" customFormat="1" ht="36" customHeight="1" x14ac:dyDescent="0.2">
      <c r="A50" s="170" t="s">
        <v>142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1"/>
    </row>
    <row r="51" spans="1:15" s="49" customFormat="1" ht="15" x14ac:dyDescent="0.2">
      <c r="A51" s="122"/>
      <c r="B51" s="48"/>
      <c r="C51" s="48"/>
      <c r="D51" s="48"/>
      <c r="E51" s="48"/>
      <c r="F51" s="48"/>
      <c r="G51" s="48"/>
      <c r="H51" s="48"/>
      <c r="I51" s="48"/>
      <c r="J51" s="53"/>
      <c r="K51" s="48"/>
      <c r="L51" s="48"/>
      <c r="M51" s="123"/>
    </row>
    <row r="52" spans="1:15" s="77" customFormat="1" ht="30" customHeight="1" x14ac:dyDescent="0.2">
      <c r="A52" s="124" t="s">
        <v>60</v>
      </c>
      <c r="B52" s="72" t="s">
        <v>70</v>
      </c>
      <c r="C52" s="73" t="s">
        <v>94</v>
      </c>
      <c r="D52" s="73" t="s">
        <v>95</v>
      </c>
      <c r="E52" s="73" t="s">
        <v>64</v>
      </c>
      <c r="F52" s="72" t="s">
        <v>67</v>
      </c>
      <c r="G52" s="72" t="s">
        <v>75</v>
      </c>
      <c r="H52" s="83"/>
      <c r="I52" s="75" t="s">
        <v>89</v>
      </c>
      <c r="J52" s="76" t="s">
        <v>34</v>
      </c>
      <c r="K52" s="72" t="s">
        <v>110</v>
      </c>
      <c r="L52" s="72" t="s">
        <v>4</v>
      </c>
      <c r="M52" s="125" t="s">
        <v>1</v>
      </c>
      <c r="O52" s="111"/>
    </row>
    <row r="53" spans="1:15" s="74" customFormat="1" ht="30" customHeight="1" x14ac:dyDescent="0.25">
      <c r="A53" s="126" t="s">
        <v>186</v>
      </c>
      <c r="B53" s="78">
        <f>IF($A53="Keine Auswahl",0,$B$10)</f>
        <v>12</v>
      </c>
      <c r="C53" s="79">
        <f>VLOOKUP(A53,Putze_Zubehör_Werte,6,FALSE)</f>
        <v>1</v>
      </c>
      <c r="D53" s="80">
        <f>B53*C53</f>
        <v>12</v>
      </c>
      <c r="E53" s="80">
        <f>VLOOKUP(A53,Putze_Zubehör_Werte,3,FALSE)</f>
        <v>50</v>
      </c>
      <c r="F53" s="79">
        <f>IF($A53="Keine Auswahl",0,ROUNDUP($D53/$E53,0))</f>
        <v>1</v>
      </c>
      <c r="G53" s="79">
        <f>F53*E53</f>
        <v>50</v>
      </c>
      <c r="I53" s="81">
        <f>VLOOKUP(A53,Putze_Zubehör_Werte,10,FALSE)</f>
        <v>1.87</v>
      </c>
      <c r="J53" s="82">
        <f>IF($A53="Keine Auswahl",0,$B$12)</f>
        <v>0</v>
      </c>
      <c r="K53" s="81">
        <f>I53-(I53*J53)</f>
        <v>1.87</v>
      </c>
      <c r="L53" s="79" t="s">
        <v>3</v>
      </c>
      <c r="M53" s="127">
        <f>E53*F53*K53</f>
        <v>93.5</v>
      </c>
      <c r="O53" s="111"/>
    </row>
    <row r="54" spans="1:15" s="49" customFormat="1" ht="15" x14ac:dyDescent="0.2">
      <c r="A54" s="122"/>
      <c r="B54" s="48"/>
      <c r="C54" s="48"/>
      <c r="D54" s="48"/>
      <c r="E54" s="48"/>
      <c r="F54" s="48"/>
      <c r="G54" s="48"/>
      <c r="H54" s="48"/>
      <c r="I54" s="48"/>
      <c r="J54" s="53"/>
      <c r="K54" s="48"/>
      <c r="L54" s="48"/>
      <c r="M54" s="123"/>
    </row>
    <row r="55" spans="1:15" s="77" customFormat="1" ht="30" customHeight="1" x14ac:dyDescent="0.2">
      <c r="A55" s="124" t="s">
        <v>144</v>
      </c>
      <c r="B55" s="72" t="s">
        <v>70</v>
      </c>
      <c r="C55" s="73" t="s">
        <v>92</v>
      </c>
      <c r="D55" s="73" t="s">
        <v>93</v>
      </c>
      <c r="E55" s="73" t="s">
        <v>65</v>
      </c>
      <c r="F55" s="72" t="s">
        <v>77</v>
      </c>
      <c r="G55" s="72" t="s">
        <v>74</v>
      </c>
      <c r="H55" s="83"/>
      <c r="I55" s="75" t="s">
        <v>89</v>
      </c>
      <c r="J55" s="76" t="s">
        <v>34</v>
      </c>
      <c r="K55" s="72" t="s">
        <v>110</v>
      </c>
      <c r="L55" s="72" t="s">
        <v>4</v>
      </c>
      <c r="M55" s="125" t="s">
        <v>1</v>
      </c>
      <c r="O55" s="111"/>
    </row>
    <row r="56" spans="1:15" s="74" customFormat="1" ht="30" customHeight="1" x14ac:dyDescent="0.25">
      <c r="A56" s="126" t="s">
        <v>194</v>
      </c>
      <c r="B56" s="78">
        <f>IF($A56="Keine Auswahl",0,$B$10)</f>
        <v>12</v>
      </c>
      <c r="C56" s="79">
        <f>VLOOKUP(A56,Putze_Zubehör_Werte,6,FALSE)</f>
        <v>7</v>
      </c>
      <c r="D56" s="80">
        <f>B56*C56</f>
        <v>84</v>
      </c>
      <c r="E56" s="80">
        <f>VLOOKUP(A56,Putze_Zubehör_Werte,3,FALSE)</f>
        <v>25</v>
      </c>
      <c r="F56" s="79">
        <f>IF($A56="Keine Auswahl",0,ROUNDUP($D56/$E56,0))</f>
        <v>4</v>
      </c>
      <c r="G56" s="79">
        <f>F56*E56</f>
        <v>100</v>
      </c>
      <c r="I56" s="81">
        <f>VLOOKUP(A56,Putze_Zubehör_Werte,10,FALSE)</f>
        <v>2.8</v>
      </c>
      <c r="J56" s="82">
        <f>IF($A56="Keine Auswahl",0,$B$12)</f>
        <v>0</v>
      </c>
      <c r="K56" s="81">
        <f>I56-(I56*J56)</f>
        <v>2.8</v>
      </c>
      <c r="L56" s="79" t="s">
        <v>7</v>
      </c>
      <c r="M56" s="127">
        <f>E56*F56*K56</f>
        <v>280</v>
      </c>
      <c r="O56" s="111"/>
    </row>
    <row r="57" spans="1:15" s="49" customFormat="1" ht="15" x14ac:dyDescent="0.2">
      <c r="A57" s="122"/>
      <c r="B57" s="48"/>
      <c r="C57" s="48"/>
      <c r="D57" s="48"/>
      <c r="E57" s="48"/>
      <c r="F57" s="48"/>
      <c r="G57" s="48"/>
      <c r="H57" s="48"/>
      <c r="I57" s="48"/>
      <c r="J57" s="53"/>
      <c r="K57" s="48"/>
      <c r="L57" s="48"/>
      <c r="M57" s="123"/>
    </row>
    <row r="58" spans="1:15" s="77" customFormat="1" ht="30" customHeight="1" x14ac:dyDescent="0.2">
      <c r="A58" s="124" t="s">
        <v>146</v>
      </c>
      <c r="B58" s="72" t="s">
        <v>70</v>
      </c>
      <c r="C58" s="73" t="s">
        <v>92</v>
      </c>
      <c r="D58" s="73" t="s">
        <v>93</v>
      </c>
      <c r="E58" s="73" t="s">
        <v>65</v>
      </c>
      <c r="F58" s="72" t="s">
        <v>77</v>
      </c>
      <c r="G58" s="72" t="s">
        <v>74</v>
      </c>
      <c r="H58" s="83"/>
      <c r="I58" s="75" t="s">
        <v>89</v>
      </c>
      <c r="J58" s="76" t="s">
        <v>34</v>
      </c>
      <c r="K58" s="72" t="s">
        <v>110</v>
      </c>
      <c r="L58" s="72" t="s">
        <v>4</v>
      </c>
      <c r="M58" s="125" t="s">
        <v>1</v>
      </c>
      <c r="O58" s="111"/>
    </row>
    <row r="59" spans="1:15" s="74" customFormat="1" ht="30" customHeight="1" thickBot="1" x14ac:dyDescent="0.3">
      <c r="A59" s="130" t="s">
        <v>193</v>
      </c>
      <c r="B59" s="131">
        <f>IF($A59="Keine Auswahl",0,$B$10)</f>
        <v>12</v>
      </c>
      <c r="C59" s="132">
        <f>VLOOKUP(A59,Putze_Zubehör_Werte,6,FALSE)</f>
        <v>1.5</v>
      </c>
      <c r="D59" s="133">
        <f>B59*C59</f>
        <v>18</v>
      </c>
      <c r="E59" s="133">
        <f>VLOOKUP(A59,Putze_Zubehör_Werte,3,FALSE)</f>
        <v>25</v>
      </c>
      <c r="F59" s="132">
        <f>IF($A59="Keine Auswahl",0,ROUNDUP($D59/$E59,0))</f>
        <v>1</v>
      </c>
      <c r="G59" s="132">
        <f>F59*E59</f>
        <v>25</v>
      </c>
      <c r="H59" s="134"/>
      <c r="I59" s="135">
        <f>VLOOKUP(A59,Putze_Zubehör_Werte,10,FALSE)</f>
        <v>2.8</v>
      </c>
      <c r="J59" s="136">
        <f>IF($A59="Keine Auswahl",0,$B$12)</f>
        <v>0</v>
      </c>
      <c r="K59" s="135">
        <f>I59-(I59*J59)</f>
        <v>2.8</v>
      </c>
      <c r="L59" s="132" t="s">
        <v>7</v>
      </c>
      <c r="M59" s="137">
        <f>E59*F59*K59</f>
        <v>70</v>
      </c>
      <c r="O59" s="111"/>
    </row>
    <row r="60" spans="1:15" customFormat="1" ht="15" x14ac:dyDescent="0.25"/>
    <row r="61" spans="1:15" s="49" customFormat="1" ht="15.75" thickBot="1" x14ac:dyDescent="0.25">
      <c r="J61" s="66"/>
      <c r="M61" s="48"/>
    </row>
    <row r="62" spans="1:15" ht="15.75" thickBot="1" x14ac:dyDescent="0.25">
      <c r="B62" s="46"/>
      <c r="C62" s="46"/>
      <c r="D62" s="46"/>
      <c r="E62" s="46"/>
      <c r="F62" s="46"/>
      <c r="G62" s="46"/>
      <c r="H62" s="46"/>
      <c r="I62" s="84" t="s">
        <v>85</v>
      </c>
      <c r="J62" s="85"/>
      <c r="K62" s="86"/>
      <c r="L62" s="87"/>
      <c r="M62" s="88">
        <f>SUM(M17:M60)</f>
        <v>11422.330400000001</v>
      </c>
    </row>
    <row r="63" spans="1:15" ht="15.75" thickBot="1" x14ac:dyDescent="0.3">
      <c r="B63" s="46"/>
      <c r="C63" s="46"/>
      <c r="D63" s="46"/>
      <c r="E63" s="46"/>
      <c r="F63" s="46"/>
      <c r="G63" s="46"/>
      <c r="H63" s="46"/>
      <c r="I63" s="89" t="s">
        <v>143</v>
      </c>
      <c r="J63" s="90">
        <v>0.19</v>
      </c>
      <c r="K63" s="91"/>
      <c r="L63" s="92"/>
      <c r="M63" s="93">
        <f>M62/1*J63</f>
        <v>2170.242776</v>
      </c>
    </row>
    <row r="64" spans="1:15" ht="15.75" thickBot="1" x14ac:dyDescent="0.25">
      <c r="B64" s="46"/>
      <c r="C64" s="46"/>
      <c r="D64" s="46"/>
      <c r="E64" s="46"/>
      <c r="F64" s="46"/>
      <c r="G64" s="46"/>
      <c r="H64" s="46"/>
      <c r="I64" s="94" t="s">
        <v>86</v>
      </c>
      <c r="J64" s="95"/>
      <c r="K64" s="96"/>
      <c r="L64" s="97"/>
      <c r="M64" s="98">
        <f>SUM(M62:M63)</f>
        <v>13592.573176000002</v>
      </c>
    </row>
    <row r="65" spans="1:13" s="114" customFormat="1" ht="12.75" x14ac:dyDescent="0.2">
      <c r="A65" s="159" t="s">
        <v>83</v>
      </c>
      <c r="B65" s="112"/>
      <c r="C65" s="74"/>
      <c r="D65" s="74"/>
      <c r="E65" s="74"/>
      <c r="F65" s="74"/>
      <c r="G65" s="74"/>
      <c r="H65" s="74"/>
      <c r="I65" s="77"/>
      <c r="J65" s="113"/>
      <c r="K65" s="77"/>
      <c r="L65" s="77"/>
      <c r="M65" s="74"/>
    </row>
    <row r="66" spans="1:13" s="114" customFormat="1" ht="12.75" x14ac:dyDescent="0.2">
      <c r="A66" s="115" t="s">
        <v>134</v>
      </c>
      <c r="B66" s="112"/>
      <c r="C66" s="74"/>
      <c r="D66" s="74"/>
      <c r="E66" s="74"/>
      <c r="F66" s="74"/>
      <c r="G66" s="74"/>
      <c r="H66" s="74"/>
      <c r="I66" s="77"/>
      <c r="J66" s="113"/>
      <c r="K66" s="77"/>
      <c r="L66" s="77"/>
      <c r="M66" s="74"/>
    </row>
    <row r="67" spans="1:13" s="114" customFormat="1" ht="12.75" x14ac:dyDescent="0.2">
      <c r="A67" s="116"/>
      <c r="B67" s="112"/>
      <c r="C67" s="74"/>
      <c r="D67" s="74"/>
      <c r="E67" s="74"/>
      <c r="F67" s="74"/>
      <c r="G67" s="74"/>
      <c r="H67" s="74"/>
      <c r="I67" s="77"/>
      <c r="J67" s="113"/>
      <c r="K67" s="77"/>
      <c r="L67" s="77"/>
      <c r="M67" s="74"/>
    </row>
    <row r="68" spans="1:13" s="114" customFormat="1" ht="12.75" x14ac:dyDescent="0.2">
      <c r="A68" s="160" t="s">
        <v>238</v>
      </c>
      <c r="B68" s="112"/>
      <c r="C68" s="74"/>
      <c r="D68" s="74"/>
      <c r="E68" s="74"/>
      <c r="F68" s="74"/>
      <c r="G68" s="74"/>
      <c r="H68" s="74"/>
      <c r="I68" s="74"/>
      <c r="J68" s="105"/>
      <c r="K68" s="74"/>
      <c r="L68" s="74"/>
      <c r="M68" s="74"/>
    </row>
    <row r="69" spans="1:13" s="114" customFormat="1" ht="12.75" x14ac:dyDescent="0.2">
      <c r="A69" s="161" t="s">
        <v>236</v>
      </c>
      <c r="B69" s="157"/>
      <c r="C69" s="158"/>
      <c r="D69" s="158"/>
      <c r="E69" s="158"/>
      <c r="F69" s="158"/>
      <c r="G69" s="74"/>
      <c r="H69" s="74"/>
      <c r="I69" s="74"/>
      <c r="J69" s="105"/>
      <c r="K69" s="74"/>
      <c r="L69" s="74"/>
      <c r="M69" s="74"/>
    </row>
    <row r="70" spans="1:13" s="114" customFormat="1" ht="12.75" x14ac:dyDescent="0.2">
      <c r="A70" s="116" t="s">
        <v>87</v>
      </c>
      <c r="B70" s="74"/>
      <c r="C70" s="74"/>
      <c r="D70" s="74"/>
      <c r="E70" s="74"/>
      <c r="F70" s="74"/>
      <c r="G70" s="74"/>
      <c r="H70" s="74"/>
      <c r="I70" s="74"/>
      <c r="J70" s="105"/>
      <c r="K70" s="74"/>
      <c r="L70" s="74"/>
      <c r="M70" s="74"/>
    </row>
    <row r="71" spans="1:13" s="114" customFormat="1" ht="16.5" customHeight="1" x14ac:dyDescent="0.2">
      <c r="A71" s="168" t="s">
        <v>237</v>
      </c>
      <c r="B71" s="168"/>
      <c r="C71" s="74"/>
      <c r="D71" s="74"/>
      <c r="E71" s="74"/>
      <c r="F71" s="74"/>
      <c r="G71" s="74"/>
      <c r="H71" s="74"/>
      <c r="I71" s="74"/>
      <c r="J71" s="105"/>
      <c r="K71" s="74"/>
      <c r="L71" s="74"/>
      <c r="M71" s="74"/>
    </row>
    <row r="72" spans="1:13" s="114" customFormat="1" ht="12.75" x14ac:dyDescent="0.2">
      <c r="A72" s="161" t="s">
        <v>84</v>
      </c>
      <c r="B72" s="74"/>
      <c r="C72" s="74"/>
      <c r="D72" s="74"/>
      <c r="E72" s="74"/>
      <c r="F72" s="74"/>
      <c r="G72" s="74"/>
      <c r="H72" s="74"/>
      <c r="I72" s="74"/>
      <c r="J72" s="105"/>
      <c r="K72" s="74"/>
      <c r="L72" s="74"/>
      <c r="M72" s="74"/>
    </row>
    <row r="73" spans="1:13" s="114" customFormat="1" ht="12.75" x14ac:dyDescent="0.2">
      <c r="A73" s="116" t="s">
        <v>103</v>
      </c>
      <c r="B73" s="74"/>
      <c r="C73" s="74"/>
      <c r="D73" s="74"/>
      <c r="E73" s="74"/>
      <c r="F73" s="74"/>
      <c r="G73" s="74"/>
      <c r="H73" s="74"/>
      <c r="I73" s="74"/>
      <c r="J73" s="105"/>
      <c r="K73" s="74"/>
      <c r="L73" s="74"/>
      <c r="M73" s="74"/>
    </row>
    <row r="74" spans="1:13" s="114" customFormat="1" ht="12.75" x14ac:dyDescent="0.2">
      <c r="A74" s="168" t="s">
        <v>240</v>
      </c>
      <c r="B74" s="168"/>
      <c r="C74" s="74"/>
      <c r="D74" s="74"/>
      <c r="E74" s="74"/>
      <c r="F74" s="74"/>
      <c r="G74" s="74"/>
      <c r="H74" s="74"/>
      <c r="I74" s="74"/>
      <c r="J74" s="105"/>
      <c r="K74" s="74"/>
      <c r="L74" s="74"/>
      <c r="M74" s="74"/>
    </row>
    <row r="75" spans="1:13" s="114" customFormat="1" ht="12.75" x14ac:dyDescent="0.2">
      <c r="A75" s="117"/>
      <c r="B75" s="117"/>
      <c r="C75" s="74"/>
      <c r="D75" s="74"/>
      <c r="E75" s="74"/>
      <c r="F75" s="74"/>
      <c r="G75" s="74"/>
      <c r="H75" s="74"/>
      <c r="I75" s="74"/>
      <c r="J75" s="105"/>
      <c r="K75" s="74"/>
      <c r="L75" s="74"/>
      <c r="M75" s="74"/>
    </row>
    <row r="76" spans="1:13" s="114" customFormat="1" ht="12.75" x14ac:dyDescent="0.2">
      <c r="A76" s="160" t="s">
        <v>133</v>
      </c>
      <c r="B76" s="74"/>
      <c r="C76" s="74"/>
      <c r="D76" s="74"/>
      <c r="E76" s="74"/>
      <c r="F76" s="74"/>
      <c r="G76" s="74"/>
      <c r="H76" s="74"/>
      <c r="I76" s="74"/>
      <c r="J76" s="105"/>
      <c r="K76" s="74"/>
      <c r="L76" s="74"/>
      <c r="M76" s="74"/>
    </row>
    <row r="77" spans="1:13" s="114" customFormat="1" ht="12.75" x14ac:dyDescent="0.2">
      <c r="A77" s="168" t="s">
        <v>135</v>
      </c>
      <c r="B77" s="168"/>
      <c r="C77" s="168"/>
      <c r="D77" s="168"/>
      <c r="E77" s="168"/>
      <c r="F77" s="168"/>
      <c r="G77" s="168"/>
      <c r="H77" s="74"/>
      <c r="I77" s="74"/>
      <c r="J77" s="105"/>
      <c r="K77" s="74"/>
      <c r="L77" s="74"/>
      <c r="M77" s="74"/>
    </row>
    <row r="78" spans="1:13" s="114" customFormat="1" ht="12.75" x14ac:dyDescent="0.2">
      <c r="A78" s="168"/>
      <c r="B78" s="168"/>
      <c r="C78" s="168"/>
      <c r="D78" s="168"/>
      <c r="E78" s="168"/>
      <c r="F78" s="168"/>
      <c r="G78" s="168"/>
      <c r="H78" s="74"/>
      <c r="I78" s="74"/>
      <c r="J78" s="105"/>
      <c r="K78" s="74"/>
      <c r="L78" s="74"/>
      <c r="M78" s="74"/>
    </row>
    <row r="79" spans="1:13" s="114" customFormat="1" ht="16.5" customHeight="1" x14ac:dyDescent="0.2">
      <c r="A79" s="118"/>
      <c r="B79" s="119"/>
      <c r="C79" s="119"/>
      <c r="D79" s="119"/>
      <c r="E79" s="119"/>
      <c r="F79" s="119"/>
      <c r="G79" s="119"/>
      <c r="H79" s="119"/>
      <c r="I79" s="119"/>
      <c r="J79" s="120"/>
      <c r="K79" s="119"/>
      <c r="L79" s="119"/>
      <c r="M79" s="74"/>
    </row>
    <row r="80" spans="1:13" s="114" customFormat="1" ht="18" customHeight="1" x14ac:dyDescent="0.2">
      <c r="A80" s="168" t="s">
        <v>120</v>
      </c>
      <c r="B80" s="168"/>
      <c r="C80" s="168"/>
      <c r="D80" s="168"/>
      <c r="E80" s="168"/>
      <c r="F80" s="168"/>
      <c r="G80" s="168"/>
      <c r="H80" s="168"/>
      <c r="I80" s="168"/>
      <c r="J80" s="168"/>
      <c r="K80" s="74"/>
      <c r="L80" s="74"/>
      <c r="M80" s="74"/>
    </row>
    <row r="81" spans="1:13" s="114" customFormat="1" ht="61.5" customHeight="1" x14ac:dyDescent="0.2">
      <c r="A81" s="169" t="s">
        <v>235</v>
      </c>
      <c r="B81" s="169"/>
      <c r="C81" s="169"/>
      <c r="D81" s="169"/>
      <c r="E81" s="169"/>
      <c r="F81" s="169"/>
      <c r="G81" s="169"/>
      <c r="H81" s="169"/>
      <c r="I81" s="169"/>
      <c r="J81" s="169"/>
      <c r="K81" s="74"/>
      <c r="L81" s="74"/>
      <c r="M81" s="74"/>
    </row>
    <row r="82" spans="1:13" s="114" customFormat="1" ht="12.75" x14ac:dyDescent="0.2">
      <c r="A82" s="117"/>
      <c r="B82" s="74"/>
      <c r="C82" s="74"/>
      <c r="D82" s="74"/>
      <c r="E82" s="74"/>
      <c r="F82" s="74"/>
      <c r="G82" s="74"/>
      <c r="H82" s="74"/>
      <c r="I82" s="74"/>
      <c r="J82" s="105"/>
      <c r="K82" s="74"/>
      <c r="L82" s="74"/>
      <c r="M82" s="74"/>
    </row>
    <row r="83" spans="1:13" s="114" customFormat="1" ht="12.75" x14ac:dyDescent="0.2">
      <c r="A83" s="121" t="s">
        <v>239</v>
      </c>
      <c r="B83" s="74"/>
      <c r="C83" s="74"/>
      <c r="D83" s="74"/>
      <c r="E83" s="74"/>
      <c r="F83" s="74"/>
      <c r="G83" s="74"/>
      <c r="H83" s="74"/>
      <c r="I83" s="74"/>
      <c r="J83" s="105"/>
      <c r="K83" s="74"/>
      <c r="L83" s="74"/>
      <c r="M83" s="74"/>
    </row>
    <row r="84" spans="1:13" s="50" customFormat="1" x14ac:dyDescent="0.2">
      <c r="B84" s="47"/>
      <c r="C84" s="47"/>
      <c r="D84" s="47"/>
      <c r="E84" s="47"/>
      <c r="F84" s="47"/>
      <c r="G84" s="47"/>
      <c r="H84" s="47"/>
      <c r="I84" s="47"/>
      <c r="J84" s="52"/>
      <c r="K84" s="47"/>
      <c r="L84" s="47"/>
      <c r="M84" s="47"/>
    </row>
    <row r="89" spans="1:13" x14ac:dyDescent="0.2">
      <c r="B89" s="46"/>
    </row>
  </sheetData>
  <sheetProtection algorithmName="SHA-512" hashValue="GyTmlnT0u+G1K+XLeEFeaFd7aWpnWVDiBKSQw72AZ1qVtrR9/NJVioVyUcmiw5FKFYTTfqTsUV+24jxunUNPnw==" saltValue="03zVWb8N/hcy6A4nqyvPWA==" spinCount="100000" sheet="1" selectLockedCells="1"/>
  <protectedRanges>
    <protectedRange password="DF93" sqref="L9:M12" name="Kontaktdaten"/>
    <protectedRange password="DF93" sqref="A18:A19 A47:A48 A51:A60 A25:A45 A21:A23" name="Auswahl Variante"/>
    <protectedRange password="DF93" sqref="B9:B12" name="Putzfläche Rabatt"/>
    <protectedRange password="DF93" sqref="B13" name="Putzfläche Rabatt_1"/>
  </protectedRanges>
  <mergeCells count="11">
    <mergeCell ref="A81:J81"/>
    <mergeCell ref="A74:B74"/>
    <mergeCell ref="L12:M12"/>
    <mergeCell ref="A15:M15"/>
    <mergeCell ref="A50:M50"/>
    <mergeCell ref="A71:B71"/>
    <mergeCell ref="L9:M9"/>
    <mergeCell ref="L10:M10"/>
    <mergeCell ref="L11:M11"/>
    <mergeCell ref="A77:G78"/>
    <mergeCell ref="A80:J80"/>
  </mergeCells>
  <dataValidations count="12">
    <dataValidation type="list" allowBlank="1" showInputMessage="1" showErrorMessage="1" sqref="A24">
      <formula1>Armierung_Name</formula1>
    </dataValidation>
    <dataValidation type="list" allowBlank="1" showInputMessage="1" showErrorMessage="1" sqref="A27 A53">
      <formula1>Gewebe_Name</formula1>
    </dataValidation>
    <dataValidation type="list" allowBlank="1" showInputMessage="1" showErrorMessage="1" sqref="A30">
      <formula1>Haftvermittler_Name</formula1>
    </dataValidation>
    <dataValidation type="list" allowBlank="1" showInputMessage="1" showErrorMessage="1" sqref="A39">
      <formula1>Oberputze_Name_2</formula1>
    </dataValidation>
    <dataValidation type="list" allowBlank="1" showInputMessage="1" showErrorMessage="1" sqref="A45">
      <formula1>Schlussanstrich_Name</formula1>
    </dataValidation>
    <dataValidation type="list" allowBlank="1" showInputMessage="1" showErrorMessage="1" sqref="A42 A33">
      <formula1>Farbtonzuschlag_Beschichtung_Name</formula1>
    </dataValidation>
    <dataValidation type="list" allowBlank="1" showInputMessage="1" showErrorMessage="1" sqref="A48">
      <formula1>Farbtonzuschlag_Anstrich_Name</formula1>
    </dataValidation>
    <dataValidation type="list" allowBlank="1" showInputMessage="1" showErrorMessage="1" sqref="A21">
      <formula1>Schraubdübel_Name</formula1>
    </dataValidation>
    <dataValidation type="list" allowBlank="1" showInputMessage="1" showErrorMessage="1" sqref="A18">
      <formula1>Platten_Timber_Name</formula1>
    </dataValidation>
    <dataValidation type="list" allowBlank="1" showInputMessage="1" showErrorMessage="1" sqref="A56">
      <formula1>Zwischenbeschichtung_Sockel_Name</formula1>
    </dataValidation>
    <dataValidation type="list" allowBlank="1" showInputMessage="1" showErrorMessage="1" sqref="A36">
      <formula1>Oberputze_Name_1</formula1>
    </dataValidation>
    <dataValidation type="list" allowBlank="1" showInputMessage="1" showErrorMessage="1" sqref="A59">
      <formula1>Sockel_Oberputz</formula1>
    </dataValidation>
  </dataValidations>
  <pageMargins left="0.79" right="0.70866141732283472" top="0.98" bottom="0.23622047244094491" header="0.15748031496062992" footer="0.15748031496062992"/>
  <pageSetup paperSize="9"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Platten!$Q$3:$Q$4</xm:f>
          </x14:formula1>
          <xm:sqref>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Putze etc. </vt:lpstr>
      <vt:lpstr>Platten</vt:lpstr>
      <vt:lpstr>STEICOsecure Timber</vt:lpstr>
      <vt:lpstr>Armierung_Name</vt:lpstr>
      <vt:lpstr>'STEICOsecure Timber'!Druckbereich</vt:lpstr>
      <vt:lpstr>Farbtonklasse_Name</vt:lpstr>
      <vt:lpstr>Farbtonzuschlag_Anstrich_Name</vt:lpstr>
      <vt:lpstr>Farbtonzuschlag_Beschichtung_Name</vt:lpstr>
      <vt:lpstr>Gewebe_Name</vt:lpstr>
      <vt:lpstr>Haftvermittler_Name</vt:lpstr>
      <vt:lpstr>Oberputze_Name_1</vt:lpstr>
      <vt:lpstr>Oberputze_Name_2</vt:lpstr>
      <vt:lpstr>Platten_Name</vt:lpstr>
      <vt:lpstr>Platten_Timber_Name</vt:lpstr>
      <vt:lpstr>Platten_Timber_Werte</vt:lpstr>
      <vt:lpstr>Platten_Werte</vt:lpstr>
      <vt:lpstr>Putze_Zubehör_Werte</vt:lpstr>
      <vt:lpstr>Schlussanstrich_Name</vt:lpstr>
      <vt:lpstr>Schraubdübel_Name</vt:lpstr>
      <vt:lpstr>Sockel_Armieren_Kleben</vt:lpstr>
      <vt:lpstr>Sockel_Oberputz</vt:lpstr>
      <vt:lpstr>Zwischenbeschichtung_Sockel_Name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Christiof Janz</dc:creator>
  <cp:lastModifiedBy>Groen, Soenke</cp:lastModifiedBy>
  <cp:lastPrinted>2019-02-26T07:55:14Z</cp:lastPrinted>
  <dcterms:created xsi:type="dcterms:W3CDTF">2014-10-15T12:59:18Z</dcterms:created>
  <dcterms:modified xsi:type="dcterms:W3CDTF">2021-09-23T13:04:37Z</dcterms:modified>
</cp:coreProperties>
</file>